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AÑO 2025\PORTAL 2025\PORTAL ABRIL 2025\"/>
    </mc:Choice>
  </mc:AlternateContent>
  <xr:revisionPtr revIDLastSave="0" documentId="13_ncr:1_{7C7F8A04-EB4C-4AAF-BCA0-7B06622BB7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BRIL 2025" sheetId="33" r:id="rId1"/>
    <sheet name="Hoja2" sheetId="11" state="hidden" r:id="rId2"/>
    <sheet name="JULIO 2023 " sheetId="9" state="hidden" r:id="rId3"/>
  </sheets>
  <definedNames>
    <definedName name="_xlnm._FilterDatabase" localSheetId="0" hidden="1">'ABRIL 2025'!#REF!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5" i="33" l="1"/>
  <c r="B95" i="33"/>
  <c r="B81" i="33"/>
  <c r="B71" i="33"/>
  <c r="B57" i="33"/>
  <c r="B45" i="33"/>
  <c r="B20" i="33"/>
  <c r="B21" i="33" s="1"/>
  <c r="B22" i="33" s="1"/>
  <c r="B23" i="33" s="1"/>
  <c r="B24" i="33" s="1"/>
  <c r="B25" i="33" s="1"/>
  <c r="B26" i="33" s="1"/>
  <c r="B27" i="33" s="1"/>
  <c r="B28" i="33" s="1"/>
  <c r="B29" i="33" s="1"/>
  <c r="B30" i="33" s="1"/>
  <c r="B31" i="33" s="1"/>
  <c r="B32" i="33"/>
  <c r="B33" i="33" s="1"/>
  <c r="B34" i="33" s="1"/>
  <c r="B35" i="33" s="1"/>
  <c r="B36" i="33" s="1"/>
  <c r="B37" i="33" s="1"/>
  <c r="B38" i="33" s="1"/>
  <c r="B39" i="33" s="1"/>
  <c r="B40" i="33" s="1"/>
  <c r="B41" i="33" s="1"/>
  <c r="B42" i="33" s="1"/>
  <c r="B43" i="33" s="1"/>
  <c r="B46" i="33"/>
  <c r="B47" i="33" s="1"/>
  <c r="B48" i="33" s="1"/>
  <c r="B49" i="33" s="1"/>
  <c r="B50" i="33" s="1"/>
  <c r="B51" i="33" s="1"/>
  <c r="B52" i="33" s="1"/>
  <c r="B53" i="33" s="1"/>
  <c r="B54" i="33" s="1"/>
  <c r="B55" i="33" s="1"/>
  <c r="B58" i="33"/>
  <c r="B59" i="33" s="1"/>
  <c r="B60" i="33" s="1"/>
  <c r="B61" i="33" s="1"/>
  <c r="B62" i="33" s="1"/>
  <c r="B63" i="33" s="1"/>
  <c r="B64" i="33" s="1"/>
  <c r="B65" i="33" s="1"/>
  <c r="B66" i="33" s="1"/>
  <c r="B67" i="33" s="1"/>
  <c r="B68" i="33" s="1"/>
  <c r="B69" i="33" s="1"/>
  <c r="B72" i="33" s="1"/>
  <c r="B73" i="33" s="1"/>
  <c r="B74" i="33" s="1"/>
  <c r="B75" i="33" s="1"/>
  <c r="B76" i="33" s="1"/>
  <c r="B77" i="33" s="1"/>
  <c r="B78" i="33" s="1"/>
  <c r="B79" i="33" s="1"/>
  <c r="B19" i="33"/>
  <c r="B82" i="33" l="1"/>
  <c r="B83" i="33" s="1"/>
  <c r="B84" i="33" s="1"/>
  <c r="B85" i="33" s="1"/>
  <c r="B86" i="33" s="1"/>
  <c r="B87" i="33" s="1"/>
  <c r="B88" i="33" s="1"/>
  <c r="B89" i="33" s="1"/>
  <c r="B90" i="33" s="1"/>
  <c r="B91" i="33" s="1"/>
  <c r="B92" i="33" s="1"/>
  <c r="B93" i="33" s="1"/>
  <c r="B96" i="33" s="1"/>
  <c r="B97" i="33" s="1"/>
  <c r="B98" i="33" s="1"/>
  <c r="B99" i="33" s="1"/>
  <c r="B100" i="33" s="1"/>
  <c r="B101" i="33" s="1"/>
  <c r="B102" i="33" s="1"/>
  <c r="B103" i="33" s="1"/>
  <c r="B106" i="33" s="1"/>
  <c r="B107" i="33" s="1"/>
  <c r="B108" i="33" s="1"/>
  <c r="B109" i="33" s="1"/>
  <c r="B110" i="33" s="1"/>
  <c r="B111" i="33" s="1"/>
  <c r="B112" i="33" s="1"/>
  <c r="B113" i="33" s="1"/>
  <c r="B114" i="33" s="1"/>
  <c r="B115" i="33" s="1"/>
  <c r="B116" i="33" s="1"/>
  <c r="B117" i="33" s="1"/>
  <c r="B118" i="33" s="1"/>
  <c r="Q119" i="33"/>
  <c r="O119" i="33"/>
  <c r="I119" i="33"/>
  <c r="H119" i="33"/>
  <c r="G119" i="33"/>
  <c r="N118" i="33"/>
  <c r="S118" i="33" s="1"/>
  <c r="M118" i="33"/>
  <c r="L118" i="33"/>
  <c r="K118" i="33"/>
  <c r="J118" i="33"/>
  <c r="R118" i="33" s="1"/>
  <c r="T118" i="33" s="1"/>
  <c r="N117" i="33"/>
  <c r="M117" i="33"/>
  <c r="L117" i="33"/>
  <c r="K117" i="33"/>
  <c r="J117" i="33"/>
  <c r="R117" i="33" s="1"/>
  <c r="T117" i="33" s="1"/>
  <c r="N116" i="33"/>
  <c r="M116" i="33"/>
  <c r="L116" i="33"/>
  <c r="K116" i="33"/>
  <c r="J116" i="33"/>
  <c r="N115" i="33"/>
  <c r="M115" i="33"/>
  <c r="L115" i="33"/>
  <c r="K115" i="33"/>
  <c r="J115" i="33"/>
  <c r="R115" i="33" s="1"/>
  <c r="T115" i="33" s="1"/>
  <c r="N114" i="33"/>
  <c r="M114" i="33"/>
  <c r="L114" i="33"/>
  <c r="K114" i="33"/>
  <c r="J114" i="33"/>
  <c r="N113" i="33"/>
  <c r="M113" i="33"/>
  <c r="L113" i="33"/>
  <c r="K113" i="33"/>
  <c r="J113" i="33"/>
  <c r="N112" i="33"/>
  <c r="M112" i="33"/>
  <c r="L112" i="33"/>
  <c r="K112" i="33"/>
  <c r="J112" i="33"/>
  <c r="R112" i="33" s="1"/>
  <c r="T112" i="33" s="1"/>
  <c r="N111" i="33"/>
  <c r="M111" i="33"/>
  <c r="L111" i="33"/>
  <c r="K111" i="33"/>
  <c r="J111" i="33"/>
  <c r="N110" i="33"/>
  <c r="M110" i="33"/>
  <c r="L110" i="33"/>
  <c r="K110" i="33"/>
  <c r="J110" i="33"/>
  <c r="N109" i="33"/>
  <c r="M109" i="33"/>
  <c r="L109" i="33"/>
  <c r="K109" i="33"/>
  <c r="J109" i="33"/>
  <c r="N108" i="33"/>
  <c r="M108" i="33"/>
  <c r="L108" i="33"/>
  <c r="K108" i="33"/>
  <c r="J108" i="33"/>
  <c r="N107" i="33"/>
  <c r="M107" i="33"/>
  <c r="L107" i="33"/>
  <c r="K107" i="33"/>
  <c r="J107" i="33"/>
  <c r="N106" i="33"/>
  <c r="S106" i="33" s="1"/>
  <c r="M106" i="33"/>
  <c r="L106" i="33"/>
  <c r="K106" i="33"/>
  <c r="J106" i="33"/>
  <c r="R106" i="33" s="1"/>
  <c r="T106" i="33" s="1"/>
  <c r="N105" i="33"/>
  <c r="M105" i="33"/>
  <c r="L105" i="33"/>
  <c r="K105" i="33"/>
  <c r="J105" i="33"/>
  <c r="R105" i="33" s="1"/>
  <c r="T105" i="33" s="1"/>
  <c r="N103" i="33"/>
  <c r="M103" i="33"/>
  <c r="L103" i="33"/>
  <c r="K103" i="33"/>
  <c r="J103" i="33"/>
  <c r="N102" i="33"/>
  <c r="M102" i="33"/>
  <c r="L102" i="33"/>
  <c r="K102" i="33"/>
  <c r="J102" i="33"/>
  <c r="R102" i="33" s="1"/>
  <c r="T102" i="33" s="1"/>
  <c r="N101" i="33"/>
  <c r="M101" i="33"/>
  <c r="L101" i="33"/>
  <c r="K101" i="33"/>
  <c r="J101" i="33"/>
  <c r="N100" i="33"/>
  <c r="M100" i="33"/>
  <c r="L100" i="33"/>
  <c r="K100" i="33"/>
  <c r="J100" i="33"/>
  <c r="N99" i="33"/>
  <c r="M99" i="33"/>
  <c r="L99" i="33"/>
  <c r="K99" i="33"/>
  <c r="J99" i="33"/>
  <c r="R99" i="33" s="1"/>
  <c r="T99" i="33" s="1"/>
  <c r="N98" i="33"/>
  <c r="M98" i="33"/>
  <c r="L98" i="33"/>
  <c r="K98" i="33"/>
  <c r="J98" i="33"/>
  <c r="N97" i="33"/>
  <c r="M97" i="33"/>
  <c r="L97" i="33"/>
  <c r="K97" i="33"/>
  <c r="J97" i="33"/>
  <c r="N96" i="33"/>
  <c r="M96" i="33"/>
  <c r="L96" i="33"/>
  <c r="K96" i="33"/>
  <c r="J96" i="33"/>
  <c r="N95" i="33"/>
  <c r="M95" i="33"/>
  <c r="L95" i="33"/>
  <c r="K95" i="33"/>
  <c r="J95" i="33"/>
  <c r="N93" i="33"/>
  <c r="M93" i="33"/>
  <c r="L93" i="33"/>
  <c r="K93" i="33"/>
  <c r="J93" i="33"/>
  <c r="R93" i="33" s="1"/>
  <c r="T93" i="33" s="1"/>
  <c r="N92" i="33"/>
  <c r="M92" i="33"/>
  <c r="L92" i="33"/>
  <c r="K92" i="33"/>
  <c r="J92" i="33"/>
  <c r="R92" i="33" s="1"/>
  <c r="T92" i="33" s="1"/>
  <c r="N91" i="33"/>
  <c r="M91" i="33"/>
  <c r="L91" i="33"/>
  <c r="K91" i="33"/>
  <c r="J91" i="33"/>
  <c r="N90" i="33"/>
  <c r="M90" i="33"/>
  <c r="L90" i="33"/>
  <c r="K90" i="33"/>
  <c r="J90" i="33"/>
  <c r="N89" i="33"/>
  <c r="M89" i="33"/>
  <c r="L89" i="33"/>
  <c r="K89" i="33"/>
  <c r="J89" i="33"/>
  <c r="N88" i="33"/>
  <c r="M88" i="33"/>
  <c r="L88" i="33"/>
  <c r="K88" i="33"/>
  <c r="J88" i="33"/>
  <c r="N87" i="33"/>
  <c r="M87" i="33"/>
  <c r="L87" i="33"/>
  <c r="K87" i="33"/>
  <c r="J87" i="33"/>
  <c r="R87" i="33" s="1"/>
  <c r="T87" i="33" s="1"/>
  <c r="N86" i="33"/>
  <c r="M86" i="33"/>
  <c r="L86" i="33"/>
  <c r="K86" i="33"/>
  <c r="J86" i="33"/>
  <c r="N85" i="33"/>
  <c r="M85" i="33"/>
  <c r="L85" i="33"/>
  <c r="K85" i="33"/>
  <c r="J85" i="33"/>
  <c r="N84" i="33"/>
  <c r="M84" i="33"/>
  <c r="L84" i="33"/>
  <c r="K84" i="33"/>
  <c r="J84" i="33"/>
  <c r="N83" i="33"/>
  <c r="M83" i="33"/>
  <c r="L83" i="33"/>
  <c r="K83" i="33"/>
  <c r="J83" i="33"/>
  <c r="N82" i="33"/>
  <c r="M82" i="33"/>
  <c r="L82" i="33"/>
  <c r="K82" i="33"/>
  <c r="J82" i="33"/>
  <c r="N81" i="33"/>
  <c r="M81" i="33"/>
  <c r="L81" i="33"/>
  <c r="K81" i="33"/>
  <c r="J81" i="33"/>
  <c r="R81" i="33" s="1"/>
  <c r="T81" i="33" s="1"/>
  <c r="N79" i="33"/>
  <c r="M79" i="33"/>
  <c r="L79" i="33"/>
  <c r="K79" i="33"/>
  <c r="J79" i="33"/>
  <c r="R79" i="33" s="1"/>
  <c r="T79" i="33" s="1"/>
  <c r="N78" i="33"/>
  <c r="M78" i="33"/>
  <c r="L78" i="33"/>
  <c r="K78" i="33"/>
  <c r="J78" i="33"/>
  <c r="N77" i="33"/>
  <c r="M77" i="33"/>
  <c r="L77" i="33"/>
  <c r="K77" i="33"/>
  <c r="J77" i="33"/>
  <c r="N76" i="33"/>
  <c r="M76" i="33"/>
  <c r="L76" i="33"/>
  <c r="K76" i="33"/>
  <c r="J76" i="33"/>
  <c r="N75" i="33"/>
  <c r="M75" i="33"/>
  <c r="L75" i="33"/>
  <c r="K75" i="33"/>
  <c r="J75" i="33"/>
  <c r="N74" i="33"/>
  <c r="M74" i="33"/>
  <c r="L74" i="33"/>
  <c r="K74" i="33"/>
  <c r="J74" i="33"/>
  <c r="N73" i="33"/>
  <c r="M73" i="33"/>
  <c r="L73" i="33"/>
  <c r="K73" i="33"/>
  <c r="J73" i="33"/>
  <c r="N72" i="33"/>
  <c r="M72" i="33"/>
  <c r="L72" i="33"/>
  <c r="K72" i="33"/>
  <c r="J72" i="33"/>
  <c r="N71" i="33"/>
  <c r="M71" i="33"/>
  <c r="L71" i="33"/>
  <c r="K71" i="33"/>
  <c r="J71" i="33"/>
  <c r="N69" i="33"/>
  <c r="M69" i="33"/>
  <c r="L69" i="33"/>
  <c r="K69" i="33"/>
  <c r="J69" i="33"/>
  <c r="R68" i="33"/>
  <c r="T68" i="33" s="1"/>
  <c r="N66" i="33"/>
  <c r="M66" i="33"/>
  <c r="L66" i="33"/>
  <c r="K66" i="33"/>
  <c r="J66" i="33"/>
  <c r="N65" i="33"/>
  <c r="M65" i="33"/>
  <c r="L65" i="33"/>
  <c r="K65" i="33"/>
  <c r="J65" i="33"/>
  <c r="N64" i="33"/>
  <c r="M64" i="33"/>
  <c r="L64" i="33"/>
  <c r="K64" i="33"/>
  <c r="J64" i="33"/>
  <c r="N63" i="33"/>
  <c r="M63" i="33"/>
  <c r="L63" i="33"/>
  <c r="K63" i="33"/>
  <c r="J63" i="33"/>
  <c r="N62" i="33"/>
  <c r="M62" i="33"/>
  <c r="L62" i="33"/>
  <c r="K62" i="33"/>
  <c r="J62" i="33"/>
  <c r="N61" i="33"/>
  <c r="M61" i="33"/>
  <c r="L61" i="33"/>
  <c r="K61" i="33"/>
  <c r="J61" i="33"/>
  <c r="N60" i="33"/>
  <c r="M60" i="33"/>
  <c r="L60" i="33"/>
  <c r="K60" i="33"/>
  <c r="J60" i="33"/>
  <c r="N59" i="33"/>
  <c r="M59" i="33"/>
  <c r="L59" i="33"/>
  <c r="K59" i="33"/>
  <c r="J59" i="33"/>
  <c r="N58" i="33"/>
  <c r="M58" i="33"/>
  <c r="L58" i="33"/>
  <c r="K58" i="33"/>
  <c r="J58" i="33"/>
  <c r="N57" i="33"/>
  <c r="M57" i="33"/>
  <c r="L57" i="33"/>
  <c r="K57" i="33"/>
  <c r="J57" i="33"/>
  <c r="N55" i="33"/>
  <c r="M55" i="33"/>
  <c r="L55" i="33"/>
  <c r="K55" i="33"/>
  <c r="J55" i="33"/>
  <c r="N54" i="33"/>
  <c r="M54" i="33"/>
  <c r="L54" i="33"/>
  <c r="K54" i="33"/>
  <c r="J54" i="33"/>
  <c r="N53" i="33"/>
  <c r="M53" i="33"/>
  <c r="L53" i="33"/>
  <c r="K53" i="33"/>
  <c r="J53" i="33"/>
  <c r="N52" i="33"/>
  <c r="M52" i="33"/>
  <c r="L52" i="33"/>
  <c r="K52" i="33"/>
  <c r="J52" i="33"/>
  <c r="N51" i="33"/>
  <c r="M51" i="33"/>
  <c r="L51" i="33"/>
  <c r="K51" i="33"/>
  <c r="S51" i="33" s="1"/>
  <c r="J51" i="33"/>
  <c r="N50" i="33"/>
  <c r="M50" i="33"/>
  <c r="L50" i="33"/>
  <c r="K50" i="33"/>
  <c r="J50" i="33"/>
  <c r="N49" i="33"/>
  <c r="M49" i="33"/>
  <c r="L49" i="33"/>
  <c r="K49" i="33"/>
  <c r="J49" i="33"/>
  <c r="N48" i="33"/>
  <c r="M48" i="33"/>
  <c r="L48" i="33"/>
  <c r="K48" i="33"/>
  <c r="J48" i="33"/>
  <c r="N47" i="33"/>
  <c r="M47" i="33"/>
  <c r="L47" i="33"/>
  <c r="K47" i="33"/>
  <c r="J47" i="33"/>
  <c r="N46" i="33"/>
  <c r="M46" i="33"/>
  <c r="L46" i="33"/>
  <c r="K46" i="33"/>
  <c r="J46" i="33"/>
  <c r="N45" i="33"/>
  <c r="M45" i="33"/>
  <c r="L45" i="33"/>
  <c r="K45" i="33"/>
  <c r="J45" i="33"/>
  <c r="N43" i="33"/>
  <c r="M43" i="33"/>
  <c r="L43" i="33"/>
  <c r="K43" i="33"/>
  <c r="J43" i="33"/>
  <c r="N42" i="33"/>
  <c r="M42" i="33"/>
  <c r="L42" i="33"/>
  <c r="K42" i="33"/>
  <c r="J42" i="33"/>
  <c r="N41" i="33"/>
  <c r="M41" i="33"/>
  <c r="L41" i="33"/>
  <c r="K41" i="33"/>
  <c r="J41" i="33"/>
  <c r="N40" i="33"/>
  <c r="M40" i="33"/>
  <c r="L40" i="33"/>
  <c r="K40" i="33"/>
  <c r="J40" i="33"/>
  <c r="N39" i="33"/>
  <c r="M39" i="33"/>
  <c r="L39" i="33"/>
  <c r="K39" i="33"/>
  <c r="J39" i="33"/>
  <c r="N38" i="33"/>
  <c r="M38" i="33"/>
  <c r="L38" i="33"/>
  <c r="K38" i="33"/>
  <c r="J38" i="33"/>
  <c r="N37" i="33"/>
  <c r="M37" i="33"/>
  <c r="L37" i="33"/>
  <c r="K37" i="33"/>
  <c r="J37" i="33"/>
  <c r="N36" i="33"/>
  <c r="M36" i="33"/>
  <c r="L36" i="33"/>
  <c r="K36" i="33"/>
  <c r="J36" i="33"/>
  <c r="N35" i="33"/>
  <c r="M35" i="33"/>
  <c r="L35" i="33"/>
  <c r="K35" i="33"/>
  <c r="J35" i="33"/>
  <c r="N34" i="33"/>
  <c r="M34" i="33"/>
  <c r="L34" i="33"/>
  <c r="K34" i="33"/>
  <c r="J34" i="33"/>
  <c r="N33" i="33"/>
  <c r="M33" i="33"/>
  <c r="L33" i="33"/>
  <c r="K33" i="33"/>
  <c r="J33" i="33"/>
  <c r="N32" i="33"/>
  <c r="M32" i="33"/>
  <c r="L32" i="33"/>
  <c r="K32" i="33"/>
  <c r="J32" i="33"/>
  <c r="N31" i="33"/>
  <c r="M31" i="33"/>
  <c r="L31" i="33"/>
  <c r="K31" i="33"/>
  <c r="J31" i="33"/>
  <c r="N30" i="33"/>
  <c r="M30" i="33"/>
  <c r="L30" i="33"/>
  <c r="K30" i="33"/>
  <c r="J30" i="33"/>
  <c r="N29" i="33"/>
  <c r="M29" i="33"/>
  <c r="L29" i="33"/>
  <c r="K29" i="33"/>
  <c r="J29" i="33"/>
  <c r="N28" i="33"/>
  <c r="M28" i="33"/>
  <c r="L28" i="33"/>
  <c r="K28" i="33"/>
  <c r="J28" i="33"/>
  <c r="N27" i="33"/>
  <c r="M27" i="33"/>
  <c r="L27" i="33"/>
  <c r="K27" i="33"/>
  <c r="J27" i="33"/>
  <c r="N26" i="33"/>
  <c r="M26" i="33"/>
  <c r="L26" i="33"/>
  <c r="K26" i="33"/>
  <c r="J26" i="33"/>
  <c r="N25" i="33"/>
  <c r="M25" i="33"/>
  <c r="L25" i="33"/>
  <c r="K25" i="33"/>
  <c r="J25" i="33"/>
  <c r="N24" i="33"/>
  <c r="M24" i="33"/>
  <c r="L24" i="33"/>
  <c r="K24" i="33"/>
  <c r="J24" i="33"/>
  <c r="N23" i="33"/>
  <c r="M23" i="33"/>
  <c r="L23" i="33"/>
  <c r="K23" i="33"/>
  <c r="J23" i="33"/>
  <c r="N22" i="33"/>
  <c r="M22" i="33"/>
  <c r="L22" i="33"/>
  <c r="K22" i="33"/>
  <c r="J22" i="33"/>
  <c r="N21" i="33"/>
  <c r="M21" i="33"/>
  <c r="L21" i="33"/>
  <c r="K21" i="33"/>
  <c r="J21" i="33"/>
  <c r="N20" i="33"/>
  <c r="M20" i="33"/>
  <c r="L20" i="33"/>
  <c r="K20" i="33"/>
  <c r="J20" i="33"/>
  <c r="N19" i="33"/>
  <c r="M19" i="33"/>
  <c r="L19" i="33"/>
  <c r="K19" i="33"/>
  <c r="J19" i="33"/>
  <c r="N18" i="33"/>
  <c r="M18" i="33"/>
  <c r="L18" i="33"/>
  <c r="K18" i="33"/>
  <c r="J18" i="33"/>
  <c r="S81" i="33" l="1"/>
  <c r="S93" i="33"/>
  <c r="S50" i="33"/>
  <c r="R24" i="33"/>
  <c r="T24" i="33" s="1"/>
  <c r="R36" i="33"/>
  <c r="T36" i="33" s="1"/>
  <c r="R49" i="33"/>
  <c r="T49" i="33" s="1"/>
  <c r="R62" i="33"/>
  <c r="T62" i="33" s="1"/>
  <c r="S37" i="33"/>
  <c r="R77" i="33"/>
  <c r="T77" i="33" s="1"/>
  <c r="R90" i="33"/>
  <c r="T90" i="33" s="1"/>
  <c r="R22" i="33"/>
  <c r="T22" i="33" s="1"/>
  <c r="R34" i="33"/>
  <c r="T34" i="33" s="1"/>
  <c r="R47" i="33"/>
  <c r="T47" i="33" s="1"/>
  <c r="R60" i="33"/>
  <c r="T60" i="33" s="1"/>
  <c r="S65" i="33"/>
  <c r="S103" i="33"/>
  <c r="S116" i="33"/>
  <c r="S23" i="33"/>
  <c r="S78" i="33"/>
  <c r="S35" i="33"/>
  <c r="S45" i="33"/>
  <c r="S58" i="33"/>
  <c r="S84" i="33"/>
  <c r="S40" i="33"/>
  <c r="S91" i="33"/>
  <c r="S48" i="33"/>
  <c r="S61" i="33"/>
  <c r="S96" i="33"/>
  <c r="S109" i="33"/>
  <c r="R23" i="33"/>
  <c r="T23" i="33" s="1"/>
  <c r="R61" i="33"/>
  <c r="T61" i="33" s="1"/>
  <c r="S28" i="33"/>
  <c r="S53" i="33"/>
  <c r="R66" i="33"/>
  <c r="T66" i="33" s="1"/>
  <c r="S71" i="33"/>
  <c r="R26" i="33"/>
  <c r="T26" i="33" s="1"/>
  <c r="P38" i="33"/>
  <c r="P51" i="33"/>
  <c r="R64" i="33"/>
  <c r="T64" i="33" s="1"/>
  <c r="S66" i="33"/>
  <c r="P82" i="33"/>
  <c r="P95" i="33"/>
  <c r="P107" i="33"/>
  <c r="S21" i="33"/>
  <c r="S46" i="33"/>
  <c r="S101" i="33"/>
  <c r="R31" i="33"/>
  <c r="T31" i="33" s="1"/>
  <c r="S34" i="33"/>
  <c r="S43" i="33"/>
  <c r="S57" i="33"/>
  <c r="S60" i="33"/>
  <c r="S74" i="33"/>
  <c r="S87" i="33"/>
  <c r="S99" i="33"/>
  <c r="S112" i="33"/>
  <c r="S33" i="33"/>
  <c r="R43" i="33"/>
  <c r="T43" i="33" s="1"/>
  <c r="R20" i="33"/>
  <c r="T20" i="33" s="1"/>
  <c r="R32" i="33"/>
  <c r="T32" i="33" s="1"/>
  <c r="P45" i="33"/>
  <c r="P58" i="33"/>
  <c r="P75" i="33"/>
  <c r="R88" i="33"/>
  <c r="T88" i="33" s="1"/>
  <c r="R100" i="33"/>
  <c r="T100" i="33" s="1"/>
  <c r="P113" i="33"/>
  <c r="P46" i="33"/>
  <c r="S89" i="33"/>
  <c r="S29" i="33"/>
  <c r="S41" i="33"/>
  <c r="S54" i="33"/>
  <c r="S72" i="33"/>
  <c r="S85" i="33"/>
  <c r="S97" i="33"/>
  <c r="S110" i="33"/>
  <c r="R18" i="33"/>
  <c r="S22" i="33"/>
  <c r="P25" i="33"/>
  <c r="R30" i="33"/>
  <c r="T30" i="33" s="1"/>
  <c r="P39" i="33"/>
  <c r="R42" i="33"/>
  <c r="T42" i="33" s="1"/>
  <c r="S47" i="33"/>
  <c r="P52" i="33"/>
  <c r="R55" i="33"/>
  <c r="T55" i="33" s="1"/>
  <c r="R69" i="33"/>
  <c r="T69" i="33" s="1"/>
  <c r="R73" i="33"/>
  <c r="T73" i="33" s="1"/>
  <c r="S77" i="33"/>
  <c r="R86" i="33"/>
  <c r="T86" i="33" s="1"/>
  <c r="S90" i="33"/>
  <c r="R98" i="33"/>
  <c r="T98" i="33" s="1"/>
  <c r="S102" i="33"/>
  <c r="R111" i="33"/>
  <c r="T111" i="33" s="1"/>
  <c r="S115" i="33"/>
  <c r="S59" i="33"/>
  <c r="S76" i="33"/>
  <c r="S114" i="33"/>
  <c r="S27" i="33"/>
  <c r="S39" i="33"/>
  <c r="S52" i="33"/>
  <c r="S69" i="33"/>
  <c r="S83" i="33"/>
  <c r="S108" i="33"/>
  <c r="R25" i="33"/>
  <c r="T25" i="33" s="1"/>
  <c r="R28" i="33"/>
  <c r="T28" i="33" s="1"/>
  <c r="R37" i="33"/>
  <c r="T37" i="33" s="1"/>
  <c r="R40" i="33"/>
  <c r="T40" i="33" s="1"/>
  <c r="R50" i="33"/>
  <c r="T50" i="33" s="1"/>
  <c r="R53" i="33"/>
  <c r="T53" i="33" s="1"/>
  <c r="R71" i="33"/>
  <c r="T71" i="33" s="1"/>
  <c r="R84" i="33"/>
  <c r="T84" i="33" s="1"/>
  <c r="R96" i="33"/>
  <c r="T96" i="33" s="1"/>
  <c r="R109" i="33"/>
  <c r="T109" i="33" s="1"/>
  <c r="P33" i="33"/>
  <c r="P36" i="33"/>
  <c r="P64" i="33"/>
  <c r="S75" i="33"/>
  <c r="S107" i="33"/>
  <c r="S113" i="33"/>
  <c r="S62" i="33"/>
  <c r="P88" i="33"/>
  <c r="P100" i="33"/>
  <c r="K119" i="33"/>
  <c r="P60" i="33"/>
  <c r="R75" i="33"/>
  <c r="T75" i="33" s="1"/>
  <c r="P84" i="33"/>
  <c r="S92" i="33"/>
  <c r="P96" i="33"/>
  <c r="S105" i="33"/>
  <c r="R113" i="33"/>
  <c r="T113" i="33" s="1"/>
  <c r="L119" i="33"/>
  <c r="S20" i="33"/>
  <c r="S26" i="33"/>
  <c r="P32" i="33"/>
  <c r="S36" i="33"/>
  <c r="R38" i="33"/>
  <c r="T38" i="33" s="1"/>
  <c r="P40" i="33"/>
  <c r="S42" i="33"/>
  <c r="R45" i="33"/>
  <c r="T45" i="33" s="1"/>
  <c r="P47" i="33"/>
  <c r="S49" i="33"/>
  <c r="R51" i="33"/>
  <c r="T51" i="33" s="1"/>
  <c r="P53" i="33"/>
  <c r="P63" i="33"/>
  <c r="P71" i="33"/>
  <c r="P74" i="33"/>
  <c r="P21" i="33"/>
  <c r="P49" i="33"/>
  <c r="S88" i="33"/>
  <c r="S100" i="33"/>
  <c r="S55" i="33"/>
  <c r="S86" i="33"/>
  <c r="R95" i="33"/>
  <c r="T95" i="33" s="1"/>
  <c r="R107" i="33"/>
  <c r="T107" i="33" s="1"/>
  <c r="S117" i="33"/>
  <c r="P20" i="33"/>
  <c r="P26" i="33"/>
  <c r="S30" i="33"/>
  <c r="P34" i="33"/>
  <c r="R39" i="33"/>
  <c r="T39" i="33" s="1"/>
  <c r="P43" i="33"/>
  <c r="R46" i="33"/>
  <c r="T46" i="33" s="1"/>
  <c r="R52" i="33"/>
  <c r="T52" i="33" s="1"/>
  <c r="R54" i="33"/>
  <c r="T54" i="33" s="1"/>
  <c r="P57" i="33"/>
  <c r="R72" i="33"/>
  <c r="T72" i="33" s="1"/>
  <c r="R78" i="33"/>
  <c r="T78" i="33" s="1"/>
  <c r="R85" i="33"/>
  <c r="T85" i="33" s="1"/>
  <c r="R91" i="33"/>
  <c r="T91" i="33" s="1"/>
  <c r="P93" i="33"/>
  <c r="R97" i="33"/>
  <c r="T97" i="33" s="1"/>
  <c r="P99" i="33"/>
  <c r="R103" i="33"/>
  <c r="T103" i="33" s="1"/>
  <c r="P106" i="33"/>
  <c r="R110" i="33"/>
  <c r="T110" i="33" s="1"/>
  <c r="P112" i="33"/>
  <c r="R116" i="33"/>
  <c r="T116" i="33" s="1"/>
  <c r="P27" i="33"/>
  <c r="S19" i="33"/>
  <c r="P55" i="33"/>
  <c r="S64" i="33"/>
  <c r="P42" i="33"/>
  <c r="S32" i="33"/>
  <c r="R58" i="33"/>
  <c r="T58" i="33" s="1"/>
  <c r="S73" i="33"/>
  <c r="P77" i="33"/>
  <c r="R82" i="33"/>
  <c r="T82" i="33" s="1"/>
  <c r="S98" i="33"/>
  <c r="P102" i="33"/>
  <c r="P109" i="33"/>
  <c r="P115" i="33"/>
  <c r="S18" i="33"/>
  <c r="P22" i="33"/>
  <c r="S24" i="33"/>
  <c r="P28" i="33"/>
  <c r="R33" i="33"/>
  <c r="T33" i="33" s="1"/>
  <c r="R35" i="33"/>
  <c r="T35" i="33" s="1"/>
  <c r="P37" i="33"/>
  <c r="R41" i="33"/>
  <c r="T41" i="33" s="1"/>
  <c r="R48" i="33"/>
  <c r="T48" i="33" s="1"/>
  <c r="P50" i="33"/>
  <c r="R63" i="33"/>
  <c r="T63" i="33" s="1"/>
  <c r="R65" i="33"/>
  <c r="T65" i="33" s="1"/>
  <c r="P118" i="33"/>
  <c r="M119" i="33"/>
  <c r="S31" i="33"/>
  <c r="S25" i="33"/>
  <c r="P62" i="33"/>
  <c r="S82" i="33"/>
  <c r="S95" i="33"/>
  <c r="S38" i="33"/>
  <c r="P66" i="33"/>
  <c r="S79" i="33"/>
  <c r="P90" i="33"/>
  <c r="S111" i="33"/>
  <c r="P19" i="33"/>
  <c r="R21" i="33"/>
  <c r="T21" i="33" s="1"/>
  <c r="R27" i="33"/>
  <c r="T27" i="33" s="1"/>
  <c r="R29" i="33"/>
  <c r="T29" i="33" s="1"/>
  <c r="P31" i="33"/>
  <c r="R57" i="33"/>
  <c r="T57" i="33" s="1"/>
  <c r="R59" i="33"/>
  <c r="T59" i="33" s="1"/>
  <c r="S63" i="33"/>
  <c r="R74" i="33"/>
  <c r="T74" i="33" s="1"/>
  <c r="R76" i="33"/>
  <c r="T76" i="33" s="1"/>
  <c r="R83" i="33"/>
  <c r="T83" i="33" s="1"/>
  <c r="R89" i="33"/>
  <c r="T89" i="33" s="1"/>
  <c r="R101" i="33"/>
  <c r="T101" i="33" s="1"/>
  <c r="R108" i="33"/>
  <c r="T108" i="33" s="1"/>
  <c r="R114" i="33"/>
  <c r="T114" i="33" s="1"/>
  <c r="T18" i="33"/>
  <c r="J119" i="33"/>
  <c r="P59" i="33"/>
  <c r="P65" i="33"/>
  <c r="P69" i="33"/>
  <c r="P76" i="33"/>
  <c r="P83" i="33"/>
  <c r="P89" i="33"/>
  <c r="P101" i="33"/>
  <c r="P108" i="33"/>
  <c r="P114" i="33"/>
  <c r="N119" i="33"/>
  <c r="P81" i="33"/>
  <c r="P87" i="33"/>
  <c r="R19" i="33"/>
  <c r="T19" i="33" s="1"/>
  <c r="P18" i="33"/>
  <c r="P24" i="33"/>
  <c r="P30" i="33"/>
  <c r="P73" i="33"/>
  <c r="P79" i="33"/>
  <c r="P86" i="33"/>
  <c r="P92" i="33"/>
  <c r="P98" i="33"/>
  <c r="P105" i="33"/>
  <c r="P111" i="33"/>
  <c r="P117" i="33"/>
  <c r="P23" i="33"/>
  <c r="P29" i="33"/>
  <c r="P35" i="33"/>
  <c r="P41" i="33"/>
  <c r="P48" i="33"/>
  <c r="P54" i="33"/>
  <c r="P61" i="33"/>
  <c r="P72" i="33"/>
  <c r="P78" i="33"/>
  <c r="P85" i="33"/>
  <c r="P91" i="33"/>
  <c r="P97" i="33"/>
  <c r="P103" i="33"/>
  <c r="P110" i="33"/>
  <c r="P116" i="33"/>
  <c r="S119" i="33" l="1"/>
  <c r="P119" i="33"/>
  <c r="R119" i="33"/>
  <c r="T119" i="33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<sst xmlns="http://schemas.openxmlformats.org/spreadsheetml/2006/main" count="5440" uniqueCount="452">
  <si>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</si>
  <si>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</si>
  <si>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</si>
  <si>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</si>
  <si>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</si>
  <si>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</si>
  <si>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</si>
  <si>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</si>
  <si>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</si>
  <si>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</si>
  <si>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</si>
  <si>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</si>
  <si>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</si>
  <si>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</si>
  <si>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</si>
  <si>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</si>
  <si>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</si>
  <si>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</si>
  <si>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</si>
  <si>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</si>
  <si>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</si>
  <si>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</si>
  <si>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</si>
  <si>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</si>
  <si>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</si>
  <si>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</si>
  <si>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</si>
  <si>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</si>
  <si>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</si>
  <si>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</si>
  <si>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</si>
  <si>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</si>
  <si>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</si>
  <si>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</si>
  <si>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</si>
  <si>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</si>
  <si>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</si>
  <si>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</si>
  <si>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</si>
  <si>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</si>
  <si>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</si>
  <si>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</si>
  <si>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</si>
  <si>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</si>
  <si>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</si>
  <si>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</si>
  <si>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</si>
  <si>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</si>
  <si>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</si>
  <si>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</si>
  <si>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</si>
  <si>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</si>
  <si>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</si>
  <si>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</si>
  <si>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</si>
  <si>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</si>
  <si>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</si>
  <si>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</si>
  <si>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</si>
  <si>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</si>
  <si>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</si>
  <si>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</si>
  <si>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</si>
  <si>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</si>
  <si>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</si>
  <si>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</si>
  <si>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</si>
  <si>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</si>
  <si>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</si>
  <si>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</si>
  <si>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</si>
  <si>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</si>
  <si>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</si>
  <si>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</si>
  <si>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</si>
  <si>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</si>
  <si>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</si>
  <si>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</si>
  <si>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</si>
  <si>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</si>
  <si>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</si>
  <si>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</si>
  <si>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</si>
  <si>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</si>
  <si>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</si>
  <si>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</si>
  <si>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</si>
  <si>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</si>
  <si>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</si>
  <si>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</si>
  <si>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</si>
  <si>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</si>
  <si>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</si>
  <si>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</si>
  <si>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</si>
  <si>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</si>
  <si>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</si>
  <si>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</si>
  <si>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</si>
  <si>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</si>
  <si>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</si>
  <si>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</si>
  <si>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</si>
  <si>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</si>
  <si>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</si>
  <si>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</si>
  <si>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</si>
  <si>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</si>
  <si>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</si>
  <si>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</si>
  <si>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</si>
  <si>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</si>
  <si>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</si>
  <si>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</si>
  <si>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</si>
  <si>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</si>
  <si>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</si>
  <si>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</si>
  <si>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</si>
  <si>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</si>
  <si>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</si>
  <si>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</si>
  <si>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</si>
  <si>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</si>
  <si>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</si>
  <si>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</si>
  <si>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</si>
  <si>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</si>
  <si>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</si>
  <si>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</si>
  <si>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</si>
  <si>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</si>
  <si>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</si>
  <si>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</si>
  <si>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</si>
  <si>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</si>
  <si>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</si>
  <si>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</si>
  <si>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</si>
  <si>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</si>
  <si>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</si>
  <si>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</si>
  <si>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</si>
  <si>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</si>
  <si>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</si>
  <si>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</si>
  <si>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</si>
  <si>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</si>
  <si>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</si>
  <si>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</si>
  <si>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</si>
  <si>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</si>
  <si>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</si>
  <si>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</si>
  <si>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</si>
  <si>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</si>
  <si>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</si>
  <si>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</si>
  <si>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</si>
  <si>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</si>
  <si>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</si>
  <si>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</si>
  <si>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</si>
  <si>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</si>
  <si>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</si>
  <si>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</si>
  <si>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</si>
  <si>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</si>
  <si>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</si>
  <si>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</si>
  <si>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</si>
  <si>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</si>
  <si>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</si>
  <si>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</si>
  <si>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</si>
  <si>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</si>
  <si>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</si>
  <si>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</si>
  <si>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</si>
  <si>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</si>
  <si>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</si>
  <si>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</si>
  <si>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</si>
  <si>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</si>
  <si>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</si>
  <si>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</si>
  <si>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</si>
  <si>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</si>
  <si>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</si>
  <si>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</si>
  <si>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</si>
  <si>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</si>
  <si>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</si>
  <si>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</si>
  <si>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</si>
  <si>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</si>
  <si>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</si>
  <si>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</si>
  <si>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</si>
  <si>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</si>
  <si>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</si>
  <si>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</si>
  <si>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</si>
  <si>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</si>
  <si>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</si>
  <si>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</si>
  <si>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</si>
  <si>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</si>
  <si>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</si>
  <si>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</si>
  <si>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</si>
  <si>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</si>
  <si>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</si>
  <si>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</si>
  <si>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</si>
  <si>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</si>
  <si>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</si>
  <si>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</si>
  <si>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</si>
  <si>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</si>
  <si>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</si>
  <si>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</si>
  <si>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</si>
  <si>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</si>
  <si>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</si>
  <si>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</si>
  <si>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</si>
  <si>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</si>
  <si>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</si>
  <si>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</si>
  <si>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</si>
  <si>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</si>
  <si>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</si>
  <si>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</si>
  <si>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</si>
  <si>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</si>
  <si>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</si>
  <si>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</si>
  <si>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</si>
  <si>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</si>
  <si>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</si>
  <si>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</si>
  <si>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</si>
  <si>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</si>
  <si>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</si>
  <si>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</si>
  <si>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</si>
  <si>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</si>
  <si>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</si>
  <si>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</si>
  <si>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</si>
  <si>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</si>
  <si>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</si>
  <si>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</si>
  <si>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</si>
  <si>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</si>
  <si>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</si>
  <si>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</si>
  <si>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</si>
  <si>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</si>
  <si>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</si>
  <si>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</si>
  <si>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</si>
  <si>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</si>
  <si>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</si>
  <si>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</si>
  <si>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</si>
  <si>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</si>
  <si>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</si>
  <si>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</si>
  <si>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</si>
  <si>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</si>
  <si>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</si>
  <si>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</si>
  <si>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</si>
  <si>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</si>
  <si>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</si>
  <si>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</si>
  <si>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</si>
  <si>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</si>
  <si>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</si>
  <si>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</si>
  <si>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</si>
  <si>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</si>
  <si>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</si>
  <si>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</si>
  <si>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</si>
  <si>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</si>
  <si>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</si>
  <si>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</si>
  <si>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</si>
  <si>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</si>
  <si>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</si>
  <si>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</si>
  <si>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</si>
  <si>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</si>
  <si>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</si>
  <si>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</si>
  <si>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</si>
  <si>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</si>
  <si>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</si>
  <si>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</si>
  <si>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</si>
  <si>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</si>
  <si>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</si>
  <si>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</si>
  <si>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</si>
  <si>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</si>
  <si>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</si>
  <si>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</si>
  <si>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</si>
  <si>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</si>
  <si>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</si>
  <si>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</si>
  <si>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</si>
  <si>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</si>
  <si>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</si>
  <si>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</si>
  <si>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</si>
  <si>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</si>
  <si>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</si>
  <si>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</si>
  <si>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</si>
  <si>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</si>
  <si>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</si>
  <si>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</si>
  <si>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</si>
  <si>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</si>
  <si>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</si>
  <si>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</si>
  <si>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</si>
  <si>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</si>
  <si>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</si>
  <si>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</si>
  <si>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</si>
  <si>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</si>
  <si>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</si>
  <si>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</si>
  <si>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</si>
  <si>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</si>
  <si>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</si>
  <si>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</si>
  <si>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</si>
  <si>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</si>
  <si>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</si>
  <si>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</si>
  <si>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</si>
  <si>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</si>
  <si>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</si>
  <si>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</si>
  <si>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</si>
  <si>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</si>
  <si>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</si>
  <si>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</si>
  <si>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</si>
  <si>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</si>
  <si>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</si>
  <si>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</si>
  <si>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</si>
  <si>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</si>
  <si>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</si>
  <si>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</si>
  <si>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</si>
  <si>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</si>
  <si>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</si>
  <si>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</si>
  <si>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</si>
  <si>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</si>
  <si>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</si>
  <si>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</si>
  <si>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</si>
  <si>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</si>
  <si>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</si>
  <si>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</si>
  <si>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</si>
  <si>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</si>
  <si>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</si>
  <si>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</si>
  <si>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</si>
  <si>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</si>
  <si>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</si>
  <si>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</si>
  <si>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</si>
  <si>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</si>
  <si>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</si>
  <si>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</si>
  <si>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</si>
  <si>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</si>
  <si>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</si>
  <si>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</si>
  <si>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</si>
  <si>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</si>
  <si>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</si>
  <si>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</si>
  <si>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</si>
  <si>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</si>
  <si>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</si>
  <si>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</si>
  <si>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</si>
  <si>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</si>
  <si>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</si>
  <si>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</si>
  <si>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</si>
  <si>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</si>
  <si>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</si>
  <si>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GERMAN JOSE PIMENTEL DE LEON</t>
  </si>
  <si>
    <t>JEISIS JOHANNA MENENDEZ BOURET</t>
  </si>
  <si>
    <t>SUPERVISOR DE BIBLIOTECA</t>
  </si>
  <si>
    <t>JOSUE QUEZADA PERALTA</t>
  </si>
  <si>
    <t>KATERINE ELIZABETH GUERRERO MOTA</t>
  </si>
  <si>
    <t>LEYSA MARIA FURNIER AMARANTE</t>
  </si>
  <si>
    <t>MARTA CELIZ MARIA MUÑOZ MUÑOZ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</si>
  <si>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</si>
  <si>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</si>
  <si>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</si>
  <si>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</si>
  <si>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</si>
  <si>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</si>
  <si>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</si>
  <si>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</si>
  <si>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</si>
  <si>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</si>
  <si>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VICERRECTORIA ACADEMICA- 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</si>
  <si>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</si>
  <si>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</si>
  <si>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</si>
  <si>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</si>
  <si>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DIRECCION ACADEMICA- REPH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</si>
  <si>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</si>
  <si>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</si>
  <si>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</si>
  <si>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</si>
  <si>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</si>
  <si>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ANA MARIA GOMEZ TRONCOSO</t>
  </si>
  <si>
    <t>ANGELA BRITO VALENTIN</t>
  </si>
  <si>
    <t>DWIGUI YAZMIN SANTOS MENDIENTA</t>
  </si>
  <si>
    <t>GERANDY MARIA NUÑEZ VARGAS</t>
  </si>
  <si>
    <t>ROSALIA ROA AGRAMONTE</t>
  </si>
  <si>
    <t>DEPARTAMENTO DE RELACIONES LABORALES Y SEGURIDAD EN EL TRABAJO- ISFODOSU</t>
  </si>
  <si>
    <t>FELIX ALEXANDER BARRERA CUEVAS</t>
  </si>
  <si>
    <t>ANALISTA DE NOMINA</t>
  </si>
  <si>
    <t>GARY ALFREDO CEDANO MORLA</t>
  </si>
  <si>
    <t>GRACIELA MARIA CUESTA PANIAGUA</t>
  </si>
  <si>
    <t>ANALISTA DE DESARROLLO INSTITU</t>
  </si>
  <si>
    <t>VANGELYS YANEYDI ROCHE RIJO</t>
  </si>
  <si>
    <t>VIRGINIA RAMIREZ ALBILLA</t>
  </si>
  <si>
    <t>DEPARTAMENTO DE DESARROLLO INTITUCIONAL</t>
  </si>
  <si>
    <t>DIVISION DE TECNOLOGIA DE LA INFORMACION Y COMUNICACIÓN</t>
  </si>
  <si>
    <t>KATIUSKA CALDERON ABAD</t>
  </si>
  <si>
    <t>DIVISION DE ACTIVO FIJO - ISFODOSU</t>
  </si>
  <si>
    <t>Seguro de Salud (10.13%)</t>
  </si>
  <si>
    <t>Nómina Personal de Interinato -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</si>
</sst>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0" fontId="8" fillId="5" borderId="7" xfId="0" applyFont="1" applyFill="1" applyBorder="1" applyAlignment="1">
      <alignment horizontal="left" vertical="top"/>
    </xf>
    <xf numFmtId="2" fontId="7" fillId="0" borderId="0" xfId="0" applyNumberFormat="1" applyFont="1"/>
    <xf numFmtId="0" fontId="7" fillId="0" borderId="14" xfId="0" applyFont="1" applyBorder="1" applyAlignment="1">
      <alignment horizontal="left"/>
    </xf>
    <xf numFmtId="164" fontId="7" fillId="0" borderId="12" xfId="1" applyFont="1" applyBorder="1" applyAlignment="1">
      <alignment horizontal="center"/>
    </xf>
    <xf numFmtId="164" fontId="6" fillId="4" borderId="15" xfId="1" applyFont="1" applyFill="1" applyBorder="1" applyAlignment="1">
      <alignment horizontal="center" wrapText="1"/>
    </xf>
    <xf numFmtId="164" fontId="7" fillId="0" borderId="1" xfId="1" applyFont="1" applyBorder="1" applyAlignment="1">
      <alignment horizontal="center"/>
    </xf>
    <xf numFmtId="2" fontId="0" fillId="0" borderId="0" xfId="0" applyNumberFormat="1"/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6" fillId="4" borderId="0" xfId="0" applyFont="1" applyFill="1" applyBorder="1" applyAlignment="1">
      <alignment horizontal="left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D734CE-E9F5-4FC9-A082-9C29AE934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CB36B-75BF-4256-8C29-A23F90916038}">
  <sheetPr>
    <pageSetUpPr fitToPage="1"/>
  </sheetPr>
  <dimension ref="B1:AH122"/>
  <sheetViews>
    <sheetView showGridLines="0" tabSelected="1" topLeftCell="H80" zoomScale="80" zoomScaleNormal="80" zoomScaleSheetLayoutView="85" workbookViewId="0">
      <selection activeCell="D41" sqref="D41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40.7109375" style="5" bestFit="1" customWidth="1"/>
    <col min="23" max="23" width="34.5703125" style="5" bestFit="1" customWidth="1"/>
    <col min="24" max="28" width="10.85546875" style="5"/>
    <col min="29" max="29" width="13.7109375" style="5" bestFit="1" customWidth="1"/>
    <col min="30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70" t="s">
        <v>0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2:20" s="44" customFormat="1" ht="18" customHeight="1" x14ac:dyDescent="0.2">
      <c r="B11" s="71" t="s">
        <v>25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72" t="s">
        <v>451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</row>
    <row r="14" spans="2:20" x14ac:dyDescent="0.2">
      <c r="B14" s="73" t="s">
        <v>1</v>
      </c>
      <c r="C14" s="4"/>
      <c r="D14" s="74" t="s">
        <v>2</v>
      </c>
      <c r="E14" s="74" t="s">
        <v>3</v>
      </c>
      <c r="F14" s="75" t="s">
        <v>4</v>
      </c>
      <c r="G14" s="76" t="s">
        <v>5</v>
      </c>
      <c r="H14" s="76" t="s">
        <v>6</v>
      </c>
      <c r="I14" s="76" t="s">
        <v>7</v>
      </c>
      <c r="J14" s="73" t="s">
        <v>8</v>
      </c>
      <c r="K14" s="73"/>
      <c r="L14" s="73"/>
      <c r="M14" s="73"/>
      <c r="N14" s="73"/>
      <c r="O14" s="73"/>
      <c r="P14" s="73"/>
      <c r="Q14" s="28"/>
      <c r="R14" s="77" t="s">
        <v>9</v>
      </c>
      <c r="S14" s="77"/>
      <c r="T14" s="76" t="s">
        <v>10</v>
      </c>
    </row>
    <row r="15" spans="2:20" x14ac:dyDescent="0.2">
      <c r="B15" s="73"/>
      <c r="C15" s="6"/>
      <c r="D15" s="74"/>
      <c r="E15" s="74"/>
      <c r="F15" s="75"/>
      <c r="G15" s="76"/>
      <c r="H15" s="76"/>
      <c r="I15" s="76"/>
      <c r="J15" s="78" t="s">
        <v>11</v>
      </c>
      <c r="K15" s="78"/>
      <c r="L15" s="7"/>
      <c r="M15" s="78" t="s">
        <v>450</v>
      </c>
      <c r="N15" s="78"/>
      <c r="O15" s="69" t="s">
        <v>13</v>
      </c>
      <c r="P15" s="69" t="s">
        <v>14</v>
      </c>
      <c r="Q15" s="69" t="s">
        <v>15</v>
      </c>
      <c r="R15" s="69" t="s">
        <v>16</v>
      </c>
      <c r="S15" s="69" t="s">
        <v>17</v>
      </c>
      <c r="T15" s="76"/>
    </row>
    <row r="16" spans="2:20" s="9" customFormat="1" ht="24" x14ac:dyDescent="0.2">
      <c r="B16" s="73"/>
      <c r="C16" s="8" t="s">
        <v>18</v>
      </c>
      <c r="D16" s="74"/>
      <c r="E16" s="74"/>
      <c r="F16" s="75"/>
      <c r="G16" s="76"/>
      <c r="H16" s="76"/>
      <c r="I16" s="7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9"/>
      <c r="P16" s="69"/>
      <c r="Q16" s="69"/>
      <c r="R16" s="69"/>
      <c r="S16" s="69"/>
      <c r="T16" s="76"/>
    </row>
    <row r="17" spans="2:31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/>
      <c r="W17"/>
      <c r="X17"/>
      <c r="Y17"/>
      <c r="Z17"/>
      <c r="AA17"/>
      <c r="AB17"/>
      <c r="AC17"/>
      <c r="AD17"/>
      <c r="AE17"/>
    </row>
    <row r="18" spans="2:31" ht="17.25" customHeight="1" x14ac:dyDescent="0.25">
      <c r="B18" s="16">
        <v>1</v>
      </c>
      <c r="C18" s="53" t="s">
        <v>365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>+G18*2.87%</f>
        <v>1262.8</v>
      </c>
      <c r="K18" s="20">
        <f>G18*7.1%</f>
        <v>3123.9999999999995</v>
      </c>
      <c r="L18" s="20">
        <f>G18*1.15%</f>
        <v>506</v>
      </c>
      <c r="M18" s="20">
        <f>+G18*3.04%</f>
        <v>1337.6</v>
      </c>
      <c r="N18" s="20">
        <f>G18*7.09%</f>
        <v>3119.6000000000004</v>
      </c>
      <c r="O18" s="20"/>
      <c r="P18" s="20">
        <f>J18+K18+L18+M18+N18</f>
        <v>9350</v>
      </c>
      <c r="Q18" s="20"/>
      <c r="R18" s="20">
        <f>+J18+M18+O18+Q18+H18</f>
        <v>10593.67</v>
      </c>
      <c r="S18" s="20">
        <f>+N18+L18+K18</f>
        <v>6749.6</v>
      </c>
      <c r="T18" s="21">
        <f>+G18-R18</f>
        <v>33406.33</v>
      </c>
      <c r="U18" s="61"/>
      <c r="V18"/>
      <c r="W18"/>
      <c r="X18"/>
      <c r="Y18"/>
      <c r="Z18"/>
      <c r="AA18"/>
      <c r="AB18"/>
      <c r="AC18"/>
      <c r="AD18"/>
      <c r="AE18"/>
    </row>
    <row r="19" spans="2:31" ht="16.5" customHeight="1" x14ac:dyDescent="0.25">
      <c r="B19" s="16">
        <f>1+B18</f>
        <v>2</v>
      </c>
      <c r="C19" s="53" t="s">
        <v>364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>+G19*2.87%</f>
        <v>1262.8</v>
      </c>
      <c r="K19" s="20">
        <f>G19*7.1%</f>
        <v>3123.9999999999995</v>
      </c>
      <c r="L19" s="20">
        <f>G19*1.15%</f>
        <v>506</v>
      </c>
      <c r="M19" s="20">
        <f>+G19*3.04%</f>
        <v>1337.6</v>
      </c>
      <c r="N19" s="20">
        <f>G19*7.09%</f>
        <v>3119.6000000000004</v>
      </c>
      <c r="O19" s="20"/>
      <c r="P19" s="20">
        <f>J19+K19+L19+M19+N19</f>
        <v>9350</v>
      </c>
      <c r="Q19" s="20"/>
      <c r="R19" s="20">
        <f>+J19+M19+O19+Q19+H19</f>
        <v>10250.58</v>
      </c>
      <c r="S19" s="20">
        <f>+N19+L19+K19</f>
        <v>6749.6</v>
      </c>
      <c r="T19" s="21">
        <f>+G19-R19</f>
        <v>33749.42</v>
      </c>
      <c r="U19" s="61"/>
      <c r="V19"/>
      <c r="W19"/>
      <c r="X19"/>
      <c r="Y19"/>
      <c r="Z19"/>
      <c r="AA19"/>
      <c r="AB19"/>
      <c r="AC19"/>
      <c r="AD19"/>
      <c r="AE19"/>
    </row>
    <row r="20" spans="2:31" ht="15" customHeight="1" x14ac:dyDescent="0.25">
      <c r="B20" s="16">
        <f t="shared" ref="B20:B83" si="0">1+B19</f>
        <v>3</v>
      </c>
      <c r="C20" s="53" t="s">
        <v>366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>+G20*2.87%</f>
        <v>932.75</v>
      </c>
      <c r="K20" s="20">
        <f>G20*7.1%</f>
        <v>2307.5</v>
      </c>
      <c r="L20" s="20">
        <f>G20*1.15%</f>
        <v>373.75</v>
      </c>
      <c r="M20" s="20">
        <f>+G20*3.04%</f>
        <v>988</v>
      </c>
      <c r="N20" s="20">
        <f>G20*7.09%</f>
        <v>2304.25</v>
      </c>
      <c r="O20" s="20"/>
      <c r="P20" s="20">
        <f>J20+K20+L20+M20+N20</f>
        <v>6906.25</v>
      </c>
      <c r="Q20" s="20"/>
      <c r="R20" s="20">
        <f>+J20+M20+O20+Q20+H20</f>
        <v>9565.630000000001</v>
      </c>
      <c r="S20" s="20">
        <f>+N20+L20+K20</f>
        <v>4985.5</v>
      </c>
      <c r="T20" s="21">
        <f>+G20-R20</f>
        <v>22934.37</v>
      </c>
      <c r="U20" s="61"/>
      <c r="V20"/>
      <c r="W20"/>
      <c r="X20"/>
      <c r="Y20"/>
      <c r="Z20"/>
      <c r="AA20"/>
      <c r="AB20"/>
      <c r="AC20"/>
      <c r="AD20"/>
      <c r="AE20"/>
    </row>
    <row r="21" spans="2:31" ht="12.75" customHeight="1" x14ac:dyDescent="0.25">
      <c r="B21" s="16">
        <f t="shared" si="0"/>
        <v>4</v>
      </c>
      <c r="C21" s="55" t="s">
        <v>380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>+G21*2.87%</f>
        <v>2511.25</v>
      </c>
      <c r="K21" s="20">
        <f>G21*7.1%</f>
        <v>6212.4999999999991</v>
      </c>
      <c r="L21" s="20">
        <f>G21*1.15%</f>
        <v>1006.25</v>
      </c>
      <c r="M21" s="20">
        <f>+G21*3.04%</f>
        <v>2660</v>
      </c>
      <c r="N21" s="20">
        <f>G21*7.09%</f>
        <v>6203.75</v>
      </c>
      <c r="O21" s="20"/>
      <c r="P21" s="20">
        <f>J21+K21+L21+M21+N21</f>
        <v>18593.75</v>
      </c>
      <c r="Q21" s="20"/>
      <c r="R21" s="20">
        <f>+J21+M21+O21+Q21+H21</f>
        <v>24714.07</v>
      </c>
      <c r="S21" s="20">
        <f>+N21+L21+K21</f>
        <v>13422.5</v>
      </c>
      <c r="T21" s="21">
        <f>+G21-R21</f>
        <v>62785.93</v>
      </c>
      <c r="U21" s="61"/>
      <c r="V21"/>
      <c r="W21"/>
      <c r="X21"/>
      <c r="Y21"/>
      <c r="Z21"/>
      <c r="AA21"/>
      <c r="AB21"/>
      <c r="AC21"/>
      <c r="AD21"/>
      <c r="AE21"/>
    </row>
    <row r="22" spans="2:31" ht="12" customHeight="1" x14ac:dyDescent="0.25">
      <c r="B22" s="16">
        <f t="shared" si="0"/>
        <v>5</v>
      </c>
      <c r="C22" s="55" t="s">
        <v>381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>+G22*2.87%</f>
        <v>789.25</v>
      </c>
      <c r="K22" s="20">
        <f>G22*7.1%</f>
        <v>1952.4999999999998</v>
      </c>
      <c r="L22" s="20">
        <f>G22*1.15%</f>
        <v>316.25</v>
      </c>
      <c r="M22" s="20">
        <f>+G22*3.04%</f>
        <v>836</v>
      </c>
      <c r="N22" s="20">
        <f>G22*7.09%</f>
        <v>1949.7500000000002</v>
      </c>
      <c r="O22" s="20"/>
      <c r="P22" s="20">
        <f>J22+K22+L22+M22+N22</f>
        <v>5843.75</v>
      </c>
      <c r="Q22" s="20"/>
      <c r="R22" s="20">
        <f>+J22+M22+O22+Q22+H22</f>
        <v>8094.01</v>
      </c>
      <c r="S22" s="20">
        <f>+N22+L22+K22</f>
        <v>4218.5</v>
      </c>
      <c r="T22" s="21">
        <f>+G22-R22</f>
        <v>19405.989999999998</v>
      </c>
      <c r="U22" s="61"/>
      <c r="V22"/>
      <c r="W22"/>
      <c r="X22"/>
      <c r="Y22"/>
      <c r="Z22"/>
      <c r="AA22"/>
      <c r="AB22"/>
      <c r="AC22"/>
      <c r="AD22"/>
      <c r="AE22"/>
    </row>
    <row r="23" spans="2:31" ht="15" customHeight="1" x14ac:dyDescent="0.25">
      <c r="B23" s="16">
        <f t="shared" si="0"/>
        <v>6</v>
      </c>
      <c r="C23" s="53" t="s">
        <v>360</v>
      </c>
      <c r="D23" s="18" t="s">
        <v>356</v>
      </c>
      <c r="E23" s="18" t="s">
        <v>359</v>
      </c>
      <c r="F23" s="18" t="s">
        <v>86</v>
      </c>
      <c r="G23" s="33">
        <v>14000</v>
      </c>
      <c r="H23" s="20">
        <v>1975.89</v>
      </c>
      <c r="I23" s="20"/>
      <c r="J23" s="20">
        <f>+G23*2.87%</f>
        <v>401.8</v>
      </c>
      <c r="K23" s="20">
        <f>G23*7.1%</f>
        <v>993.99999999999989</v>
      </c>
      <c r="L23" s="20">
        <f>G23*1.15%</f>
        <v>161</v>
      </c>
      <c r="M23" s="20">
        <f>+G23*3.04%</f>
        <v>425.6</v>
      </c>
      <c r="N23" s="20">
        <f>G23*7.09%</f>
        <v>992.6</v>
      </c>
      <c r="O23" s="20"/>
      <c r="P23" s="20">
        <f>J23+K23+L23+M23+N23</f>
        <v>2975</v>
      </c>
      <c r="Q23" s="20"/>
      <c r="R23" s="20">
        <f>+J23+M23+O23+Q23+H23</f>
        <v>2803.29</v>
      </c>
      <c r="S23" s="20">
        <f>+N23+L23+K23</f>
        <v>2147.6</v>
      </c>
      <c r="T23" s="21">
        <f>+G23-R23</f>
        <v>11196.71</v>
      </c>
      <c r="U23" s="61"/>
      <c r="V23"/>
      <c r="W23"/>
      <c r="X23"/>
      <c r="Y23"/>
      <c r="Z23"/>
      <c r="AA23"/>
      <c r="AB23"/>
      <c r="AC23"/>
      <c r="AD23"/>
      <c r="AE23"/>
    </row>
    <row r="24" spans="2:31" ht="15" customHeight="1" x14ac:dyDescent="0.25">
      <c r="B24" s="16">
        <f t="shared" si="0"/>
        <v>7</v>
      </c>
      <c r="C24" s="53" t="s">
        <v>368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>+G24*2.87%</f>
        <v>1506.75</v>
      </c>
      <c r="K24" s="20">
        <f>G24*7.1%</f>
        <v>3727.4999999999995</v>
      </c>
      <c r="L24" s="20">
        <f>G24*1.15%</f>
        <v>603.75</v>
      </c>
      <c r="M24" s="20">
        <f>+G24*3.04%</f>
        <v>1596</v>
      </c>
      <c r="N24" s="20">
        <f>G24*7.09%</f>
        <v>3722.2500000000005</v>
      </c>
      <c r="O24" s="20"/>
      <c r="P24" s="20">
        <f>J24+K24+L24+M24+N24</f>
        <v>11156.25</v>
      </c>
      <c r="Q24" s="20"/>
      <c r="R24" s="20">
        <f>+J24+M24+O24+Q24+H24</f>
        <v>15452.13</v>
      </c>
      <c r="S24" s="20">
        <f>+N24+L24+K24</f>
        <v>8053.5</v>
      </c>
      <c r="T24" s="21">
        <f>+G24-R24</f>
        <v>37047.870000000003</v>
      </c>
      <c r="U24" s="61"/>
      <c r="V24"/>
      <c r="W24"/>
      <c r="X24"/>
      <c r="Y24"/>
      <c r="Z24"/>
      <c r="AA24"/>
      <c r="AB24"/>
      <c r="AC24"/>
      <c r="AD24"/>
      <c r="AE24"/>
    </row>
    <row r="25" spans="2:31" ht="15" customHeight="1" x14ac:dyDescent="0.25">
      <c r="B25" s="16">
        <f t="shared" si="0"/>
        <v>8</v>
      </c>
      <c r="C25" s="53" t="s">
        <v>380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>+G25*2.87%</f>
        <v>1650.25</v>
      </c>
      <c r="K25" s="20">
        <f>G25*7.1%</f>
        <v>4082.4999999999995</v>
      </c>
      <c r="L25" s="20">
        <f>G25*1.15%</f>
        <v>661.25</v>
      </c>
      <c r="M25" s="20">
        <f>+G25*3.04%</f>
        <v>1748</v>
      </c>
      <c r="N25" s="20">
        <f>G25*7.09%</f>
        <v>4076.7500000000005</v>
      </c>
      <c r="O25" s="20"/>
      <c r="P25" s="20">
        <f>J25+K25+L25+M25+N25</f>
        <v>12218.75</v>
      </c>
      <c r="Q25" s="20"/>
      <c r="R25" s="20">
        <f>+J25+M25+O25+Q25+H25</f>
        <v>15884.32</v>
      </c>
      <c r="S25" s="20">
        <f>+N25+L25+K25</f>
        <v>8820.5</v>
      </c>
      <c r="T25" s="21">
        <f>+G25-R25</f>
        <v>41615.68</v>
      </c>
      <c r="U25" s="61"/>
      <c r="V25"/>
      <c r="W25"/>
      <c r="X25"/>
      <c r="Y25"/>
      <c r="Z25"/>
      <c r="AA25"/>
      <c r="AB25"/>
      <c r="AC25"/>
      <c r="AD25"/>
      <c r="AE25"/>
    </row>
    <row r="26" spans="2:31" ht="12" customHeight="1" x14ac:dyDescent="0.25">
      <c r="B26" s="16">
        <f t="shared" si="0"/>
        <v>9</v>
      </c>
      <c r="C26" s="53" t="s">
        <v>244</v>
      </c>
      <c r="D26" s="54" t="s">
        <v>345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>+G26*2.87%</f>
        <v>1793.75</v>
      </c>
      <c r="K26" s="20">
        <f>G26*7.1%</f>
        <v>4437.5</v>
      </c>
      <c r="L26" s="20">
        <f>G26*1.15%</f>
        <v>718.75</v>
      </c>
      <c r="M26" s="20">
        <f>+G26*3.04%</f>
        <v>1900</v>
      </c>
      <c r="N26" s="20">
        <f>G26*7.09%</f>
        <v>4431.25</v>
      </c>
      <c r="O26" s="20"/>
      <c r="P26" s="20">
        <f>J26+K26+L26+M26+N26</f>
        <v>13281.25</v>
      </c>
      <c r="Q26" s="20"/>
      <c r="R26" s="20">
        <f>+J26+M26+O26+Q26+H26</f>
        <v>18395.379999999997</v>
      </c>
      <c r="S26" s="20">
        <f>+N26+L26+K26</f>
        <v>9587.5</v>
      </c>
      <c r="T26" s="21">
        <f>+G26-R26</f>
        <v>44104.62</v>
      </c>
      <c r="U26" s="61"/>
      <c r="V26"/>
      <c r="W26"/>
      <c r="X26"/>
      <c r="Y26"/>
      <c r="Z26"/>
      <c r="AA26"/>
      <c r="AB26"/>
      <c r="AC26"/>
      <c r="AD26"/>
      <c r="AE26"/>
    </row>
    <row r="27" spans="2:31" ht="15" customHeight="1" x14ac:dyDescent="0.25">
      <c r="B27" s="16">
        <f t="shared" si="0"/>
        <v>10</v>
      </c>
      <c r="C27" s="53" t="s">
        <v>382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>+G27*2.87%</f>
        <v>1650.25</v>
      </c>
      <c r="K27" s="20">
        <f>G27*7.1%</f>
        <v>4082.4999999999995</v>
      </c>
      <c r="L27" s="20">
        <f>G27*1.15%</f>
        <v>661.25</v>
      </c>
      <c r="M27" s="20">
        <f>+G27*3.04%</f>
        <v>1748</v>
      </c>
      <c r="N27" s="20">
        <f>G27*7.09%</f>
        <v>4076.7500000000005</v>
      </c>
      <c r="O27" s="20"/>
      <c r="P27" s="20">
        <f>J27+K27+L27+M27+N27</f>
        <v>12218.75</v>
      </c>
      <c r="Q27" s="20"/>
      <c r="R27" s="20">
        <f>+J27+M27+O27+Q27+H27</f>
        <v>15884.32</v>
      </c>
      <c r="S27" s="20">
        <f>+N27+L27+K27</f>
        <v>8820.5</v>
      </c>
      <c r="T27" s="21">
        <f>+G27-R27</f>
        <v>41615.68</v>
      </c>
      <c r="U27" s="61"/>
      <c r="V27"/>
      <c r="W27"/>
      <c r="X27"/>
      <c r="Y27"/>
      <c r="Z27"/>
      <c r="AA27"/>
      <c r="AB27"/>
      <c r="AC27"/>
      <c r="AD27"/>
      <c r="AE27"/>
    </row>
    <row r="28" spans="2:31" ht="15" customHeight="1" x14ac:dyDescent="0.25">
      <c r="B28" s="16">
        <f t="shared" si="0"/>
        <v>11</v>
      </c>
      <c r="C28" s="53" t="s">
        <v>370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>+G28*2.87%</f>
        <v>875.35</v>
      </c>
      <c r="K28" s="20">
        <f>G28*7.1%</f>
        <v>2165.5</v>
      </c>
      <c r="L28" s="20">
        <f>G28*1.15%</f>
        <v>350.75</v>
      </c>
      <c r="M28" s="20">
        <f>+G28*3.04%</f>
        <v>927.2</v>
      </c>
      <c r="N28" s="20">
        <f>G28*7.09%</f>
        <v>2162.4500000000003</v>
      </c>
      <c r="O28" s="20"/>
      <c r="P28" s="20">
        <f>J28+K28+L28+M28+N28</f>
        <v>6481.25</v>
      </c>
      <c r="Q28" s="20"/>
      <c r="R28" s="20">
        <f>+J28+M28+O28+Q28+H28</f>
        <v>7420.06</v>
      </c>
      <c r="S28" s="20">
        <f>+N28+L28+K28</f>
        <v>4678.7000000000007</v>
      </c>
      <c r="T28" s="21">
        <f>+G28-R28</f>
        <v>23079.94</v>
      </c>
      <c r="U28" s="61"/>
      <c r="V28"/>
      <c r="W28"/>
      <c r="X28"/>
      <c r="Y28"/>
      <c r="Z28"/>
      <c r="AA28"/>
      <c r="AB28"/>
      <c r="AC28"/>
      <c r="AD28"/>
      <c r="AE28"/>
    </row>
    <row r="29" spans="2:31" ht="15" x14ac:dyDescent="0.25">
      <c r="B29" s="16">
        <f t="shared" si="0"/>
        <v>12</v>
      </c>
      <c r="C29" s="59" t="s">
        <v>377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>+G29*2.87%</f>
        <v>401.8</v>
      </c>
      <c r="K29" s="20">
        <f>G29*7.1%</f>
        <v>993.99999999999989</v>
      </c>
      <c r="L29" s="20">
        <f>G29*1.15%</f>
        <v>161</v>
      </c>
      <c r="M29" s="20">
        <f>+G29*3.04%</f>
        <v>425.6</v>
      </c>
      <c r="N29" s="20">
        <f>G29*7.09%</f>
        <v>992.6</v>
      </c>
      <c r="O29" s="20"/>
      <c r="P29" s="20">
        <f>J29+K29+L29+M29+N29</f>
        <v>2975</v>
      </c>
      <c r="Q29" s="20"/>
      <c r="R29" s="20">
        <f>+J29+M29+O29+Q29+H29</f>
        <v>2803.28</v>
      </c>
      <c r="S29" s="20">
        <f>+N29+L29+K29</f>
        <v>2147.6</v>
      </c>
      <c r="T29" s="21">
        <f>+G29-R29</f>
        <v>11196.72</v>
      </c>
      <c r="U29" s="61"/>
      <c r="V29"/>
      <c r="W29"/>
      <c r="X29"/>
      <c r="Y29"/>
      <c r="Z29"/>
      <c r="AA29"/>
      <c r="AB29"/>
      <c r="AC29"/>
      <c r="AD29"/>
      <c r="AE29"/>
    </row>
    <row r="30" spans="2:31" ht="15" customHeight="1" x14ac:dyDescent="0.25">
      <c r="B30" s="16">
        <f t="shared" si="0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>+G30*2.87%</f>
        <v>1506.75</v>
      </c>
      <c r="K30" s="20">
        <f>G30*7.1%</f>
        <v>3727.4999999999995</v>
      </c>
      <c r="L30" s="20">
        <f>G30*1.15%</f>
        <v>603.75</v>
      </c>
      <c r="M30" s="20">
        <f>+G30*3.04%</f>
        <v>1596</v>
      </c>
      <c r="N30" s="20">
        <f>G30*7.09%</f>
        <v>3722.2500000000005</v>
      </c>
      <c r="O30" s="20"/>
      <c r="P30" s="20">
        <f>J30+K30+L30+M30+N30</f>
        <v>11156.25</v>
      </c>
      <c r="Q30" s="20"/>
      <c r="R30" s="20">
        <f>+J30+M30+O30+Q30+H30</f>
        <v>15452.13</v>
      </c>
      <c r="S30" s="20">
        <f>+N30+L30+K30</f>
        <v>8053.5</v>
      </c>
      <c r="T30" s="21">
        <f>+G30-R30</f>
        <v>37047.870000000003</v>
      </c>
      <c r="U30" s="61"/>
      <c r="V30"/>
      <c r="W30"/>
      <c r="X30"/>
      <c r="Y30"/>
      <c r="Z30"/>
      <c r="AA30"/>
      <c r="AB30"/>
      <c r="AC30"/>
      <c r="AD30"/>
      <c r="AE30"/>
    </row>
    <row r="31" spans="2:31" ht="15" x14ac:dyDescent="0.25">
      <c r="B31" s="16">
        <f t="shared" si="0"/>
        <v>14</v>
      </c>
      <c r="C31" s="53" t="s">
        <v>403</v>
      </c>
      <c r="D31" s="54" t="s">
        <v>401</v>
      </c>
      <c r="E31" s="54" t="s">
        <v>402</v>
      </c>
      <c r="F31" s="18" t="s">
        <v>86</v>
      </c>
      <c r="G31" s="20">
        <v>27500</v>
      </c>
      <c r="H31" s="20">
        <v>6468.76</v>
      </c>
      <c r="I31" s="20"/>
      <c r="J31" s="20">
        <f>+G31*2.87%</f>
        <v>789.25</v>
      </c>
      <c r="K31" s="20">
        <f>G31*7.1%</f>
        <v>1952.4999999999998</v>
      </c>
      <c r="L31" s="20">
        <f>G31*1.15%</f>
        <v>316.25</v>
      </c>
      <c r="M31" s="20">
        <f>+G31*3.04%</f>
        <v>836</v>
      </c>
      <c r="N31" s="20">
        <f>G31*7.09%</f>
        <v>1949.7500000000002</v>
      </c>
      <c r="O31" s="20"/>
      <c r="P31" s="20">
        <f>J31+K31+L31+M31+N31</f>
        <v>5843.75</v>
      </c>
      <c r="Q31" s="20"/>
      <c r="R31" s="20">
        <f>+J31+M31+O31+Q31+H31</f>
        <v>8094.01</v>
      </c>
      <c r="S31" s="20">
        <f>+N31+L31+K31</f>
        <v>4218.5</v>
      </c>
      <c r="T31" s="21">
        <f>+G31-R31</f>
        <v>19405.989999999998</v>
      </c>
      <c r="U31" s="61"/>
      <c r="V31"/>
      <c r="W31"/>
      <c r="X31"/>
      <c r="Y31"/>
      <c r="Z31"/>
      <c r="AA31"/>
      <c r="AB31"/>
      <c r="AC31"/>
      <c r="AD31"/>
      <c r="AE31"/>
    </row>
    <row r="32" spans="2:31" ht="12.75" customHeight="1" x14ac:dyDescent="0.25">
      <c r="B32" s="16">
        <f t="shared" si="0"/>
        <v>15</v>
      </c>
      <c r="C32" s="53" t="s">
        <v>421</v>
      </c>
      <c r="D32" s="54" t="s">
        <v>404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>+G32*2.87%</f>
        <v>401.8</v>
      </c>
      <c r="K32" s="20">
        <f>G32*7.1%</f>
        <v>993.99999999999989</v>
      </c>
      <c r="L32" s="20">
        <f>G32*1.15%</f>
        <v>161</v>
      </c>
      <c r="M32" s="20">
        <f>+G32*3.04%</f>
        <v>425.6</v>
      </c>
      <c r="N32" s="20">
        <f>G32*7.09%</f>
        <v>992.6</v>
      </c>
      <c r="O32" s="20"/>
      <c r="P32" s="20">
        <f>J32+K32+L32+M32+N32</f>
        <v>2975</v>
      </c>
      <c r="Q32" s="20"/>
      <c r="R32" s="20">
        <f>+J32+M32+O32+Q32+H32</f>
        <v>2803.28</v>
      </c>
      <c r="S32" s="20">
        <f>+N32+L32+K32</f>
        <v>2147.6</v>
      </c>
      <c r="T32" s="21">
        <f>+G32-R32</f>
        <v>11196.72</v>
      </c>
      <c r="U32" s="61"/>
      <c r="V32"/>
      <c r="W32"/>
      <c r="X32"/>
      <c r="Y32"/>
      <c r="Z32"/>
      <c r="AA32"/>
      <c r="AB32"/>
      <c r="AC32"/>
      <c r="AD32"/>
      <c r="AE32"/>
    </row>
    <row r="33" spans="2:31" ht="15" x14ac:dyDescent="0.25">
      <c r="B33" s="16">
        <f t="shared" si="0"/>
        <v>16</v>
      </c>
      <c r="C33" s="53" t="s">
        <v>422</v>
      </c>
      <c r="D33" s="54" t="s">
        <v>409</v>
      </c>
      <c r="E33" s="54" t="s">
        <v>164</v>
      </c>
      <c r="F33" s="18" t="s">
        <v>86</v>
      </c>
      <c r="G33" s="20">
        <v>28000</v>
      </c>
      <c r="H33" s="20">
        <v>5264.67</v>
      </c>
      <c r="I33" s="20"/>
      <c r="J33" s="20">
        <f>+G33*2.87%</f>
        <v>803.6</v>
      </c>
      <c r="K33" s="20">
        <f>G33*7.1%</f>
        <v>1987.9999999999998</v>
      </c>
      <c r="L33" s="20">
        <f>G33*1.15%</f>
        <v>322</v>
      </c>
      <c r="M33" s="20">
        <f>+G33*3.04%</f>
        <v>851.2</v>
      </c>
      <c r="N33" s="20">
        <f>G33*7.09%</f>
        <v>1985.2</v>
      </c>
      <c r="O33" s="20"/>
      <c r="P33" s="20">
        <f>J33+K33+L33+M33+N33</f>
        <v>5950</v>
      </c>
      <c r="Q33" s="20"/>
      <c r="R33" s="20">
        <f>+J33+M33+O33+Q33+H33</f>
        <v>6919.47</v>
      </c>
      <c r="S33" s="20">
        <f>+N33+L33+K33</f>
        <v>4295.2</v>
      </c>
      <c r="T33" s="21">
        <f>+G33-R33</f>
        <v>21080.53</v>
      </c>
      <c r="U33" s="61"/>
      <c r="V33"/>
      <c r="W33"/>
      <c r="X33"/>
      <c r="Y33"/>
      <c r="Z33"/>
      <c r="AA33"/>
      <c r="AB33"/>
      <c r="AC33"/>
      <c r="AD33"/>
      <c r="AE33"/>
    </row>
    <row r="34" spans="2:31" ht="15" customHeight="1" x14ac:dyDescent="0.25">
      <c r="B34" s="16">
        <f t="shared" si="0"/>
        <v>17</v>
      </c>
      <c r="C34" s="53" t="s">
        <v>423</v>
      </c>
      <c r="D34" s="54" t="s">
        <v>412</v>
      </c>
      <c r="E34" s="54" t="s">
        <v>71</v>
      </c>
      <c r="F34" s="18" t="s">
        <v>86</v>
      </c>
      <c r="G34" s="20">
        <v>9000</v>
      </c>
      <c r="H34" s="20">
        <v>1270.21</v>
      </c>
      <c r="I34" s="20"/>
      <c r="J34" s="20">
        <f>+G34*2.87%</f>
        <v>258.3</v>
      </c>
      <c r="K34" s="20">
        <f>G34*7.1%</f>
        <v>638.99999999999989</v>
      </c>
      <c r="L34" s="20">
        <f>G34*1.15%</f>
        <v>103.5</v>
      </c>
      <c r="M34" s="20">
        <f>+G34*3.04%</f>
        <v>273.60000000000002</v>
      </c>
      <c r="N34" s="20">
        <f>G34*7.09%</f>
        <v>638.1</v>
      </c>
      <c r="O34" s="20"/>
      <c r="P34" s="20">
        <f>J34+K34+L34+M34+N34</f>
        <v>1912.5</v>
      </c>
      <c r="Q34" s="20"/>
      <c r="R34" s="20">
        <f>+J34+M34+O34+Q34+H34</f>
        <v>1802.1100000000001</v>
      </c>
      <c r="S34" s="20">
        <f>+N34+L34+K34</f>
        <v>1380.6</v>
      </c>
      <c r="T34" s="21">
        <f>+G34-R34</f>
        <v>7197.8899999999994</v>
      </c>
      <c r="U34" s="61"/>
      <c r="V34"/>
      <c r="W34"/>
      <c r="X34"/>
      <c r="Y34"/>
      <c r="Z34"/>
      <c r="AA34"/>
      <c r="AB34"/>
      <c r="AC34"/>
      <c r="AD34"/>
      <c r="AE34"/>
    </row>
    <row r="35" spans="2:31" ht="15" customHeight="1" x14ac:dyDescent="0.25">
      <c r="B35" s="16">
        <f t="shared" si="0"/>
        <v>18</v>
      </c>
      <c r="C35" s="53" t="s">
        <v>424</v>
      </c>
      <c r="D35" s="54" t="s">
        <v>417</v>
      </c>
      <c r="E35" s="54" t="s">
        <v>71</v>
      </c>
      <c r="F35" s="18" t="s">
        <v>86</v>
      </c>
      <c r="G35" s="20">
        <v>10000</v>
      </c>
      <c r="H35" s="20">
        <v>1411.34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/>
      <c r="P35" s="20">
        <f>J35+K35+L35+M35+N35</f>
        <v>2125</v>
      </c>
      <c r="Q35" s="20"/>
      <c r="R35" s="20">
        <f>+J35+M35+O35+Q35+H35</f>
        <v>2002.34</v>
      </c>
      <c r="S35" s="20">
        <f>+N35+L35+K35</f>
        <v>1534</v>
      </c>
      <c r="T35" s="21">
        <f>+G35-R35</f>
        <v>7997.66</v>
      </c>
      <c r="U35" s="61"/>
      <c r="V35"/>
      <c r="W35"/>
      <c r="X35"/>
      <c r="Y35"/>
      <c r="Z35"/>
      <c r="AA35"/>
      <c r="AB35"/>
      <c r="AC35"/>
      <c r="AD35"/>
      <c r="AE35"/>
    </row>
    <row r="36" spans="2:31" ht="15" customHeight="1" x14ac:dyDescent="0.25">
      <c r="B36" s="16">
        <f t="shared" si="0"/>
        <v>19</v>
      </c>
      <c r="C36" s="53" t="s">
        <v>425</v>
      </c>
      <c r="D36" s="54" t="s">
        <v>418</v>
      </c>
      <c r="E36" s="54" t="s">
        <v>164</v>
      </c>
      <c r="F36" s="18" t="s">
        <v>86</v>
      </c>
      <c r="G36" s="20">
        <v>14000</v>
      </c>
      <c r="H36" s="20">
        <v>1975.88</v>
      </c>
      <c r="I36" s="20"/>
      <c r="J36" s="20">
        <f>+G36*2.87%</f>
        <v>401.8</v>
      </c>
      <c r="K36" s="20">
        <f>G36*7.1%</f>
        <v>993.99999999999989</v>
      </c>
      <c r="L36" s="20">
        <f>G36*1.15%</f>
        <v>161</v>
      </c>
      <c r="M36" s="20">
        <f>+G36*3.04%</f>
        <v>425.6</v>
      </c>
      <c r="N36" s="20">
        <f>G36*7.09%</f>
        <v>992.6</v>
      </c>
      <c r="O36" s="20"/>
      <c r="P36" s="20">
        <f>J36+K36+L36+M36+N36</f>
        <v>2975</v>
      </c>
      <c r="Q36" s="20"/>
      <c r="R36" s="20">
        <f>+J36+M36+O36+Q36+H36</f>
        <v>2803.28</v>
      </c>
      <c r="S36" s="20">
        <f>+N36+L36+K36</f>
        <v>2147.6</v>
      </c>
      <c r="T36" s="21">
        <f>+G36-R36</f>
        <v>11196.72</v>
      </c>
      <c r="U36" s="61"/>
      <c r="V36"/>
      <c r="W36"/>
      <c r="X36"/>
      <c r="Y36"/>
      <c r="Z36"/>
      <c r="AA36"/>
      <c r="AB36"/>
      <c r="AC36"/>
      <c r="AD36"/>
      <c r="AE36"/>
    </row>
    <row r="37" spans="2:31" ht="15" customHeight="1" x14ac:dyDescent="0.25">
      <c r="B37" s="16">
        <f t="shared" si="0"/>
        <v>20</v>
      </c>
      <c r="C37" s="53" t="s">
        <v>426</v>
      </c>
      <c r="D37" s="54" t="s">
        <v>420</v>
      </c>
      <c r="E37" s="54" t="s">
        <v>71</v>
      </c>
      <c r="F37" s="18" t="s">
        <v>86</v>
      </c>
      <c r="G37" s="20">
        <v>10000</v>
      </c>
      <c r="H37" s="20">
        <v>1411.34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2002.34</v>
      </c>
      <c r="S37" s="20">
        <f>+N37+L37+K37</f>
        <v>1534</v>
      </c>
      <c r="T37" s="21">
        <f>+G37-R37</f>
        <v>7997.66</v>
      </c>
      <c r="U37" s="61"/>
      <c r="V37"/>
      <c r="W37"/>
      <c r="X37"/>
      <c r="Y37"/>
      <c r="Z37"/>
      <c r="AA37"/>
      <c r="AB37"/>
      <c r="AC37"/>
      <c r="AD37"/>
      <c r="AE37"/>
    </row>
    <row r="38" spans="2:31" ht="15" x14ac:dyDescent="0.25">
      <c r="B38" s="16">
        <f t="shared" si="0"/>
        <v>21</v>
      </c>
      <c r="C38" s="53" t="s">
        <v>438</v>
      </c>
      <c r="D38" s="54" t="s">
        <v>433</v>
      </c>
      <c r="E38" s="54" t="s">
        <v>71</v>
      </c>
      <c r="F38" s="18" t="s">
        <v>86</v>
      </c>
      <c r="G38" s="20">
        <v>14000</v>
      </c>
      <c r="H38" s="20">
        <v>1975.89</v>
      </c>
      <c r="I38" s="20"/>
      <c r="J38" s="20">
        <f>+G38*2.87%</f>
        <v>401.8</v>
      </c>
      <c r="K38" s="20">
        <f>G38*7.1%</f>
        <v>993.99999999999989</v>
      </c>
      <c r="L38" s="20">
        <f>G38*1.15%</f>
        <v>161</v>
      </c>
      <c r="M38" s="20">
        <f>+G38*3.04%</f>
        <v>425.6</v>
      </c>
      <c r="N38" s="20">
        <f>G38*7.09%</f>
        <v>992.6</v>
      </c>
      <c r="O38" s="20"/>
      <c r="P38" s="20">
        <f>J38+K38+L38+M38+N38</f>
        <v>2975</v>
      </c>
      <c r="Q38" s="20"/>
      <c r="R38" s="20">
        <f>+J38+M38+O38+Q38+H38</f>
        <v>2803.29</v>
      </c>
      <c r="S38" s="20">
        <f>+N38+L38+K38</f>
        <v>2147.6</v>
      </c>
      <c r="T38" s="21">
        <f>+G38-R38</f>
        <v>11196.71</v>
      </c>
      <c r="U38" s="61"/>
      <c r="V38"/>
      <c r="W38"/>
      <c r="X38"/>
      <c r="Y38"/>
      <c r="Z38"/>
      <c r="AA38"/>
      <c r="AB38"/>
      <c r="AC38"/>
      <c r="AD38"/>
      <c r="AE38"/>
    </row>
    <row r="39" spans="2:31" ht="15" customHeight="1" x14ac:dyDescent="0.25">
      <c r="B39" s="16">
        <f t="shared" si="0"/>
        <v>22</v>
      </c>
      <c r="C39" s="53" t="s">
        <v>377</v>
      </c>
      <c r="D39" s="54" t="s">
        <v>437</v>
      </c>
      <c r="E39" s="54" t="s">
        <v>164</v>
      </c>
      <c r="F39" s="18" t="s">
        <v>86</v>
      </c>
      <c r="G39" s="20">
        <v>43000</v>
      </c>
      <c r="H39" s="20">
        <v>8793.0400000000009</v>
      </c>
      <c r="I39" s="20"/>
      <c r="J39" s="20">
        <f>+G39*2.87%</f>
        <v>1234.0999999999999</v>
      </c>
      <c r="K39" s="20">
        <f>G39*7.1%</f>
        <v>3052.9999999999995</v>
      </c>
      <c r="L39" s="20">
        <f>G39*1.15%</f>
        <v>494.5</v>
      </c>
      <c r="M39" s="20">
        <f>+G39*3.04%</f>
        <v>1307.2</v>
      </c>
      <c r="N39" s="20">
        <f>G39*7.09%</f>
        <v>3048.7000000000003</v>
      </c>
      <c r="O39" s="20"/>
      <c r="P39" s="20">
        <f>J39+K39+L39+M39+N39</f>
        <v>9137.5</v>
      </c>
      <c r="Q39" s="20"/>
      <c r="R39" s="20">
        <f>+J39+M39+O39+Q39+H39</f>
        <v>11334.34</v>
      </c>
      <c r="S39" s="20">
        <f>+N39+L39+K39</f>
        <v>6596.2</v>
      </c>
      <c r="T39" s="21">
        <f>+G39-R39</f>
        <v>31665.66</v>
      </c>
      <c r="U39" s="61"/>
      <c r="V39"/>
      <c r="W39"/>
      <c r="X39"/>
      <c r="Y39"/>
      <c r="Z39"/>
      <c r="AA39"/>
      <c r="AB39"/>
      <c r="AC39"/>
      <c r="AD39"/>
      <c r="AE39"/>
    </row>
    <row r="40" spans="2:31" ht="15" x14ac:dyDescent="0.25">
      <c r="B40" s="16">
        <f t="shared" si="0"/>
        <v>23</v>
      </c>
      <c r="C40" s="53" t="s">
        <v>364</v>
      </c>
      <c r="D40" s="54" t="s">
        <v>439</v>
      </c>
      <c r="E40" s="54" t="s">
        <v>440</v>
      </c>
      <c r="F40" s="18" t="s">
        <v>85</v>
      </c>
      <c r="G40" s="20">
        <v>60000</v>
      </c>
      <c r="H40" s="20">
        <v>14113.57</v>
      </c>
      <c r="I40" s="20"/>
      <c r="J40" s="20">
        <f>+G40*2.87%</f>
        <v>1722</v>
      </c>
      <c r="K40" s="20">
        <f>G40*7.1%</f>
        <v>4260</v>
      </c>
      <c r="L40" s="20">
        <f>G40*1.15%</f>
        <v>690</v>
      </c>
      <c r="M40" s="20">
        <f>+G40*3.04%</f>
        <v>1824</v>
      </c>
      <c r="N40" s="20">
        <f>G40*7.09%</f>
        <v>4254</v>
      </c>
      <c r="O40" s="20"/>
      <c r="P40" s="20">
        <f>J40+K40+L40+M40+N40</f>
        <v>12750</v>
      </c>
      <c r="Q40" s="20"/>
      <c r="R40" s="20">
        <f>+J40+M40+O40+Q40+H40</f>
        <v>17659.57</v>
      </c>
      <c r="S40" s="20">
        <f>+N40+L40+K40</f>
        <v>9204</v>
      </c>
      <c r="T40" s="21">
        <f>+G40-R40</f>
        <v>42340.43</v>
      </c>
      <c r="U40" s="61"/>
      <c r="V40"/>
      <c r="W40"/>
      <c r="X40"/>
      <c r="Y40"/>
      <c r="Z40"/>
      <c r="AA40"/>
      <c r="AB40"/>
      <c r="AC40"/>
      <c r="AD40"/>
      <c r="AE40"/>
    </row>
    <row r="41" spans="2:31" ht="15" customHeight="1" x14ac:dyDescent="0.25">
      <c r="B41" s="16">
        <f t="shared" si="0"/>
        <v>24</v>
      </c>
      <c r="C41" s="53" t="s">
        <v>446</v>
      </c>
      <c r="D41" s="54" t="s">
        <v>442</v>
      </c>
      <c r="E41" s="54" t="s">
        <v>443</v>
      </c>
      <c r="F41" s="18" t="s">
        <v>86</v>
      </c>
      <c r="G41" s="20">
        <v>15000</v>
      </c>
      <c r="H41" s="20">
        <v>3528.45</v>
      </c>
      <c r="I41" s="20"/>
      <c r="J41" s="20">
        <f>+G41*2.87%</f>
        <v>430.5</v>
      </c>
      <c r="K41" s="20">
        <f>G41*7.1%</f>
        <v>1065</v>
      </c>
      <c r="L41" s="20">
        <f>G41*1.15%</f>
        <v>172.5</v>
      </c>
      <c r="M41" s="20">
        <f>+G41*3.04%</f>
        <v>456</v>
      </c>
      <c r="N41" s="20">
        <f>G41*7.09%</f>
        <v>1063.5</v>
      </c>
      <c r="O41" s="20"/>
      <c r="P41" s="20">
        <f>J41+K41+L41+M41+N41</f>
        <v>3187.5</v>
      </c>
      <c r="Q41" s="20"/>
      <c r="R41" s="20">
        <f>+J41+M41+O41+Q41+H41</f>
        <v>4414.95</v>
      </c>
      <c r="S41" s="20">
        <f>+N41+L41+K41</f>
        <v>2301</v>
      </c>
      <c r="T41" s="21">
        <f>+G41-R41</f>
        <v>10585.05</v>
      </c>
      <c r="U41" s="61"/>
      <c r="V41"/>
      <c r="W41"/>
      <c r="X41"/>
      <c r="Y41"/>
      <c r="Z41"/>
      <c r="AA41"/>
      <c r="AB41"/>
      <c r="AC41"/>
      <c r="AD41"/>
      <c r="AE41"/>
    </row>
    <row r="42" spans="2:31" ht="15" x14ac:dyDescent="0.25">
      <c r="B42" s="16">
        <f t="shared" si="0"/>
        <v>25</v>
      </c>
      <c r="C42" s="53" t="s">
        <v>403</v>
      </c>
      <c r="D42" s="54" t="s">
        <v>445</v>
      </c>
      <c r="E42" s="54" t="s">
        <v>402</v>
      </c>
      <c r="F42" s="18" t="s">
        <v>86</v>
      </c>
      <c r="G42" s="20">
        <v>27500</v>
      </c>
      <c r="H42" s="20">
        <v>6468.76</v>
      </c>
      <c r="I42" s="20"/>
      <c r="J42" s="20">
        <f>+G42*2.87%</f>
        <v>789.25</v>
      </c>
      <c r="K42" s="20">
        <f>G42*7.1%</f>
        <v>1952.4999999999998</v>
      </c>
      <c r="L42" s="20">
        <f>G42*1.15%</f>
        <v>316.25</v>
      </c>
      <c r="M42" s="20">
        <f>+G42*3.04%</f>
        <v>836</v>
      </c>
      <c r="N42" s="20">
        <f>G42*7.09%</f>
        <v>1949.7500000000002</v>
      </c>
      <c r="O42" s="20"/>
      <c r="P42" s="20">
        <f>J42+K42+L42+M42+N42</f>
        <v>5843.75</v>
      </c>
      <c r="Q42" s="20"/>
      <c r="R42" s="20">
        <f>+J42+M42+O42+Q42+H42</f>
        <v>8094.01</v>
      </c>
      <c r="S42" s="20">
        <f>+N42+L42+K42</f>
        <v>4218.5</v>
      </c>
      <c r="T42" s="21">
        <f>+G42-R42</f>
        <v>19405.989999999998</v>
      </c>
      <c r="U42" s="61"/>
      <c r="V42"/>
      <c r="W42"/>
      <c r="X42"/>
      <c r="Y42"/>
      <c r="Z42"/>
      <c r="AA42"/>
      <c r="AB42"/>
      <c r="AC42"/>
      <c r="AD42"/>
      <c r="AE42"/>
    </row>
    <row r="43" spans="2:31" ht="12" customHeight="1" x14ac:dyDescent="0.25">
      <c r="B43" s="16">
        <f t="shared" si="0"/>
        <v>26</v>
      </c>
      <c r="C43" s="59" t="s">
        <v>449</v>
      </c>
      <c r="D43" s="54" t="s">
        <v>448</v>
      </c>
      <c r="E43" s="54" t="s">
        <v>71</v>
      </c>
      <c r="F43" s="18" t="s">
        <v>86</v>
      </c>
      <c r="G43" s="20">
        <v>14000</v>
      </c>
      <c r="H43" s="20">
        <v>1975.89</v>
      </c>
      <c r="I43" s="20"/>
      <c r="J43" s="20">
        <f>+G43*2.87%</f>
        <v>401.8</v>
      </c>
      <c r="K43" s="20">
        <f>G43*7.1%</f>
        <v>993.99999999999989</v>
      </c>
      <c r="L43" s="20">
        <f>G43*1.15%</f>
        <v>161</v>
      </c>
      <c r="M43" s="20">
        <f>+G43*3.04%</f>
        <v>425.6</v>
      </c>
      <c r="N43" s="20">
        <f>G43*7.09%</f>
        <v>992.6</v>
      </c>
      <c r="O43" s="20"/>
      <c r="P43" s="20">
        <f>J43+K43+L43+M43+N43</f>
        <v>2975</v>
      </c>
      <c r="Q43" s="20"/>
      <c r="R43" s="20">
        <f>+J43+M43+O43+Q43+H43</f>
        <v>2803.29</v>
      </c>
      <c r="S43" s="20">
        <f>+N43+L43+K43</f>
        <v>2147.6</v>
      </c>
      <c r="T43" s="21">
        <f>+G43-R43</f>
        <v>11196.71</v>
      </c>
      <c r="U43" s="61"/>
      <c r="V43"/>
      <c r="W43"/>
      <c r="X43"/>
      <c r="Y43"/>
      <c r="Z43"/>
      <c r="AA43"/>
      <c r="AB43"/>
      <c r="AC43"/>
      <c r="AD43"/>
      <c r="AE43"/>
    </row>
    <row r="44" spans="2:31" ht="15" customHeight="1" x14ac:dyDescent="0.25">
      <c r="B44" s="37"/>
      <c r="C44" s="56" t="s">
        <v>88</v>
      </c>
      <c r="D44" s="37"/>
      <c r="E44" s="37"/>
      <c r="F44" s="38"/>
      <c r="G44" s="40"/>
      <c r="H44" s="40"/>
      <c r="I44" s="40"/>
      <c r="J44" s="40"/>
      <c r="K44" s="40"/>
      <c r="L44" s="41"/>
      <c r="M44" s="40"/>
      <c r="N44" s="40"/>
      <c r="O44" s="41"/>
      <c r="P44" s="41"/>
      <c r="Q44" s="41"/>
      <c r="R44" s="41"/>
      <c r="S44" s="41"/>
      <c r="T44" s="42"/>
      <c r="U44" s="61"/>
      <c r="V44"/>
      <c r="W44"/>
      <c r="X44"/>
      <c r="Y44"/>
      <c r="Z44"/>
      <c r="AA44"/>
      <c r="AB44"/>
      <c r="AC44"/>
      <c r="AD44"/>
      <c r="AE44"/>
    </row>
    <row r="45" spans="2:31" ht="15" x14ac:dyDescent="0.25">
      <c r="B45" s="16">
        <f>1+B43</f>
        <v>27</v>
      </c>
      <c r="C45" s="17" t="s">
        <v>341</v>
      </c>
      <c r="D45" s="18" t="s">
        <v>322</v>
      </c>
      <c r="E45" s="18" t="s">
        <v>321</v>
      </c>
      <c r="F45" s="18" t="s">
        <v>86</v>
      </c>
      <c r="G45" s="20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>
        <v>3430.92</v>
      </c>
      <c r="P45" s="20">
        <f>J45+K45+L45+M45+N45</f>
        <v>2125</v>
      </c>
      <c r="Q45" s="20"/>
      <c r="R45" s="20">
        <f>+J45+M45+Q45+H45</f>
        <v>2943.32</v>
      </c>
      <c r="S45" s="20">
        <f>+N45+L45+K45</f>
        <v>1534</v>
      </c>
      <c r="T45" s="21">
        <f>+G45-R45</f>
        <v>7056.68</v>
      </c>
      <c r="U45" s="61"/>
      <c r="V45"/>
      <c r="W45"/>
      <c r="X45"/>
      <c r="Y45"/>
      <c r="Z45"/>
      <c r="AA45"/>
      <c r="AB45"/>
      <c r="AC45"/>
      <c r="AD45"/>
      <c r="AE45"/>
    </row>
    <row r="46" spans="2:31" ht="15" x14ac:dyDescent="0.25">
      <c r="B46" s="16">
        <f t="shared" si="0"/>
        <v>28</v>
      </c>
      <c r="C46" s="17" t="s">
        <v>361</v>
      </c>
      <c r="D46" s="18" t="s">
        <v>355</v>
      </c>
      <c r="E46" s="18" t="s">
        <v>83</v>
      </c>
      <c r="F46" s="18" t="s">
        <v>85</v>
      </c>
      <c r="G46" s="20">
        <v>45000</v>
      </c>
      <c r="H46" s="20">
        <v>9545.76</v>
      </c>
      <c r="I46" s="20"/>
      <c r="J46" s="20">
        <f>+G46*2.87%</f>
        <v>1291.5</v>
      </c>
      <c r="K46" s="20">
        <f>G46*7.1%</f>
        <v>3194.9999999999995</v>
      </c>
      <c r="L46" s="20">
        <f>G46*1.15%</f>
        <v>517.5</v>
      </c>
      <c r="M46" s="20">
        <f>+G46*3.04%</f>
        <v>1368</v>
      </c>
      <c r="N46" s="20">
        <f>G46*7.09%</f>
        <v>3190.5</v>
      </c>
      <c r="O46" s="20"/>
      <c r="P46" s="20">
        <f>J46+K46+L46+M46+N46</f>
        <v>9562.5</v>
      </c>
      <c r="Q46" s="20"/>
      <c r="R46" s="20">
        <f>+J46+M46+O46+Q46+H46</f>
        <v>12205.26</v>
      </c>
      <c r="S46" s="20">
        <f>+N46+L46+K46</f>
        <v>6903</v>
      </c>
      <c r="T46" s="21">
        <f>+G46-R46</f>
        <v>32794.74</v>
      </c>
      <c r="U46" s="61"/>
      <c r="V46"/>
      <c r="W46"/>
      <c r="X46"/>
      <c r="Y46"/>
      <c r="Z46"/>
      <c r="AA46"/>
      <c r="AB46"/>
      <c r="AC46"/>
      <c r="AD46"/>
      <c r="AE46"/>
    </row>
    <row r="47" spans="2:31" ht="12" customHeight="1" x14ac:dyDescent="0.25">
      <c r="B47" s="16">
        <f t="shared" si="0"/>
        <v>29</v>
      </c>
      <c r="C47" s="17" t="s">
        <v>352</v>
      </c>
      <c r="D47" s="18" t="s">
        <v>348</v>
      </c>
      <c r="E47" s="18" t="s">
        <v>344</v>
      </c>
      <c r="F47" s="18" t="s">
        <v>85</v>
      </c>
      <c r="G47" s="20">
        <v>10000</v>
      </c>
      <c r="H47" s="20">
        <v>2352.3200000000002</v>
      </c>
      <c r="I47" s="20"/>
      <c r="J47" s="20">
        <f>+G47*2.87%</f>
        <v>287</v>
      </c>
      <c r="K47" s="20">
        <f>G47*7.1%</f>
        <v>709.99999999999989</v>
      </c>
      <c r="L47" s="20">
        <f>G47*1.15%</f>
        <v>115</v>
      </c>
      <c r="M47" s="20">
        <f>+G47*3.04%</f>
        <v>304</v>
      </c>
      <c r="N47" s="20">
        <f>G47*7.09%</f>
        <v>709</v>
      </c>
      <c r="O47" s="20"/>
      <c r="P47" s="20">
        <f>J47+K47+L47+M47+N47</f>
        <v>2125</v>
      </c>
      <c r="Q47" s="20"/>
      <c r="R47" s="20">
        <f>+J47+M47+O47+Q47+H47</f>
        <v>2943.32</v>
      </c>
      <c r="S47" s="20">
        <f>+N47+L47+K47</f>
        <v>1534</v>
      </c>
      <c r="T47" s="21">
        <f>+G47-R47</f>
        <v>7056.68</v>
      </c>
      <c r="U47" s="61"/>
      <c r="V47"/>
      <c r="W47"/>
      <c r="X47"/>
      <c r="Y47"/>
      <c r="Z47"/>
      <c r="AA47"/>
      <c r="AB47"/>
      <c r="AC47"/>
      <c r="AD47"/>
      <c r="AE47"/>
    </row>
    <row r="48" spans="2:31" ht="15" x14ac:dyDescent="0.25">
      <c r="B48" s="16">
        <f t="shared" si="0"/>
        <v>30</v>
      </c>
      <c r="C48" s="17" t="s">
        <v>352</v>
      </c>
      <c r="D48" s="18" t="s">
        <v>349</v>
      </c>
      <c r="E48" s="18" t="s">
        <v>350</v>
      </c>
      <c r="F48" s="18" t="s">
        <v>86</v>
      </c>
      <c r="G48" s="20">
        <v>25000</v>
      </c>
      <c r="H48" s="20">
        <v>5880.7</v>
      </c>
      <c r="I48" s="20"/>
      <c r="J48" s="20">
        <f>+G48*2.87%</f>
        <v>717.5</v>
      </c>
      <c r="K48" s="20">
        <f>G48*7.1%</f>
        <v>1774.9999999999998</v>
      </c>
      <c r="L48" s="20">
        <f>G48*1.15%</f>
        <v>287.5</v>
      </c>
      <c r="M48" s="20">
        <f>+G48*3.04%</f>
        <v>760</v>
      </c>
      <c r="N48" s="20">
        <f>G48*7.09%</f>
        <v>1772.5000000000002</v>
      </c>
      <c r="O48" s="20">
        <v>1715.46</v>
      </c>
      <c r="P48" s="20">
        <f>J48+K48+L48+M48+N48</f>
        <v>5312.5</v>
      </c>
      <c r="Q48" s="20"/>
      <c r="R48" s="20">
        <f>+J48+M48+Q48+H48</f>
        <v>7358.2</v>
      </c>
      <c r="S48" s="20">
        <f>+N48+L48+K48</f>
        <v>3835</v>
      </c>
      <c r="T48" s="21">
        <f>+G48-R48</f>
        <v>17641.8</v>
      </c>
      <c r="U48" s="61"/>
      <c r="V48"/>
      <c r="W48"/>
      <c r="X48"/>
      <c r="Y48"/>
      <c r="Z48"/>
      <c r="AA48"/>
      <c r="AB48"/>
      <c r="AC48"/>
      <c r="AD48"/>
      <c r="AE48"/>
    </row>
    <row r="49" spans="2:31" ht="15" x14ac:dyDescent="0.25">
      <c r="B49" s="16">
        <f t="shared" si="0"/>
        <v>31</v>
      </c>
      <c r="C49" s="17" t="s">
        <v>341</v>
      </c>
      <c r="D49" s="18" t="s">
        <v>331</v>
      </c>
      <c r="E49" s="18" t="s">
        <v>321</v>
      </c>
      <c r="F49" s="18" t="s">
        <v>86</v>
      </c>
      <c r="G49" s="20">
        <v>10000</v>
      </c>
      <c r="H49" s="20">
        <v>2352.3200000000002</v>
      </c>
      <c r="I49" s="20"/>
      <c r="J49" s="20">
        <f>+G49*2.87%</f>
        <v>287</v>
      </c>
      <c r="K49" s="20">
        <f>G49*7.1%</f>
        <v>709.99999999999989</v>
      </c>
      <c r="L49" s="20">
        <f>G49*1.15%</f>
        <v>115</v>
      </c>
      <c r="M49" s="20">
        <f>+G49*3.04%</f>
        <v>304</v>
      </c>
      <c r="N49" s="20">
        <f>G49*7.09%</f>
        <v>709</v>
      </c>
      <c r="O49" s="20">
        <v>1715.46</v>
      </c>
      <c r="P49" s="20">
        <f>J49+K49+L49+M49+N49</f>
        <v>2125</v>
      </c>
      <c r="Q49" s="20"/>
      <c r="R49" s="20">
        <f>+J49+M49+Q49+H49</f>
        <v>2943.32</v>
      </c>
      <c r="S49" s="20">
        <f>+N49+L49+K49</f>
        <v>1534</v>
      </c>
      <c r="T49" s="21">
        <f>+G49-R49</f>
        <v>7056.68</v>
      </c>
      <c r="U49" s="61"/>
      <c r="V49"/>
      <c r="W49"/>
      <c r="X49"/>
      <c r="Y49"/>
      <c r="Z49"/>
      <c r="AA49"/>
      <c r="AB49"/>
      <c r="AC49"/>
      <c r="AD49"/>
      <c r="AE49"/>
    </row>
    <row r="50" spans="2:31" ht="15" customHeight="1" x14ac:dyDescent="0.25">
      <c r="B50" s="16">
        <f t="shared" si="0"/>
        <v>32</v>
      </c>
      <c r="C50" s="17" t="s">
        <v>316</v>
      </c>
      <c r="D50" s="18" t="s">
        <v>315</v>
      </c>
      <c r="E50" s="18" t="s">
        <v>75</v>
      </c>
      <c r="F50" s="18" t="s">
        <v>86</v>
      </c>
      <c r="G50" s="20">
        <v>14000</v>
      </c>
      <c r="H50" s="20">
        <v>1975.88</v>
      </c>
      <c r="I50" s="20"/>
      <c r="J50" s="20">
        <f>+G50*2.87%</f>
        <v>401.8</v>
      </c>
      <c r="K50" s="20">
        <f>G50*7.1%</f>
        <v>993.99999999999989</v>
      </c>
      <c r="L50" s="20">
        <f>G50*1.15%</f>
        <v>161</v>
      </c>
      <c r="M50" s="20">
        <f>+G50*3.04%</f>
        <v>425.6</v>
      </c>
      <c r="N50" s="20">
        <f>G50*7.09%</f>
        <v>992.6</v>
      </c>
      <c r="O50" s="20"/>
      <c r="P50" s="20">
        <f>J50+K50+L50+M50+N50</f>
        <v>2975</v>
      </c>
      <c r="Q50" s="20"/>
      <c r="R50" s="20">
        <f>+J50+M50+O50+Q50+H50</f>
        <v>2803.28</v>
      </c>
      <c r="S50" s="20">
        <f>+N50+L50+K50</f>
        <v>2147.6</v>
      </c>
      <c r="T50" s="21">
        <f>+G50-R50</f>
        <v>11196.72</v>
      </c>
      <c r="U50" s="61"/>
      <c r="V50"/>
      <c r="W50"/>
      <c r="X50"/>
      <c r="Y50"/>
      <c r="Z50"/>
      <c r="AA50"/>
      <c r="AB50"/>
      <c r="AC50"/>
      <c r="AD50"/>
      <c r="AE50"/>
    </row>
    <row r="51" spans="2:31" ht="15" x14ac:dyDescent="0.25">
      <c r="B51" s="16">
        <f t="shared" si="0"/>
        <v>33</v>
      </c>
      <c r="C51" s="53" t="s">
        <v>363</v>
      </c>
      <c r="D51" s="18" t="s">
        <v>358</v>
      </c>
      <c r="E51" s="18" t="s">
        <v>71</v>
      </c>
      <c r="F51" s="18" t="s">
        <v>86</v>
      </c>
      <c r="G51" s="20">
        <v>14000</v>
      </c>
      <c r="H51" s="20">
        <v>1975.88</v>
      </c>
      <c r="I51" s="20"/>
      <c r="J51" s="20">
        <f>+G51*2.87%</f>
        <v>401.8</v>
      </c>
      <c r="K51" s="20">
        <f>G51*7.1%</f>
        <v>993.99999999999989</v>
      </c>
      <c r="L51" s="20">
        <f>G51*1.15%</f>
        <v>161</v>
      </c>
      <c r="M51" s="20">
        <f>+G51*3.04%</f>
        <v>425.6</v>
      </c>
      <c r="N51" s="20">
        <f>G51*7.09%</f>
        <v>992.6</v>
      </c>
      <c r="O51" s="20"/>
      <c r="P51" s="20">
        <f>J51+K51+L51+M51+N51</f>
        <v>2975</v>
      </c>
      <c r="Q51" s="20"/>
      <c r="R51" s="20">
        <f>+J51+M51+O51+Q51+H51</f>
        <v>2803.28</v>
      </c>
      <c r="S51" s="20">
        <f>+N51+L51+K51</f>
        <v>2147.6</v>
      </c>
      <c r="T51" s="21">
        <f>+G51-R51</f>
        <v>11196.72</v>
      </c>
      <c r="U51" s="61"/>
      <c r="V51"/>
      <c r="W51"/>
      <c r="X51"/>
      <c r="Y51"/>
      <c r="Z51"/>
      <c r="AA51"/>
      <c r="AB51"/>
      <c r="AC51"/>
      <c r="AD51"/>
      <c r="AE51"/>
    </row>
    <row r="52" spans="2:31" ht="15" customHeight="1" x14ac:dyDescent="0.25">
      <c r="B52" s="16">
        <f t="shared" si="0"/>
        <v>34</v>
      </c>
      <c r="C52" s="17" t="s">
        <v>318</v>
      </c>
      <c r="D52" s="18" t="s">
        <v>68</v>
      </c>
      <c r="E52" s="18" t="s">
        <v>118</v>
      </c>
      <c r="F52" s="18" t="s">
        <v>85</v>
      </c>
      <c r="G52" s="20">
        <v>10000</v>
      </c>
      <c r="H52" s="20">
        <v>2352.3200000000002</v>
      </c>
      <c r="I52" s="20"/>
      <c r="J52" s="20">
        <f>+G52*2.87%</f>
        <v>287</v>
      </c>
      <c r="K52" s="20">
        <f>G52*7.1%</f>
        <v>709.99999999999989</v>
      </c>
      <c r="L52" s="20">
        <f>G52*1.15%</f>
        <v>115</v>
      </c>
      <c r="M52" s="20">
        <f>+G52*3.04%</f>
        <v>304</v>
      </c>
      <c r="N52" s="20">
        <f>G52*7.09%</f>
        <v>709</v>
      </c>
      <c r="O52" s="20"/>
      <c r="P52" s="20">
        <f>J52+K52+L52+M52+N52</f>
        <v>2125</v>
      </c>
      <c r="Q52" s="20"/>
      <c r="R52" s="20">
        <f>+J52+M52+O52+Q52+H52</f>
        <v>2943.32</v>
      </c>
      <c r="S52" s="20">
        <f>+N52+L52+K52</f>
        <v>1534</v>
      </c>
      <c r="T52" s="21">
        <f>+G52-R52</f>
        <v>7056.68</v>
      </c>
      <c r="U52" s="61"/>
      <c r="V52"/>
      <c r="W52"/>
      <c r="X52"/>
      <c r="Y52"/>
      <c r="Z52"/>
      <c r="AA52"/>
      <c r="AB52"/>
      <c r="AC52"/>
      <c r="AD52"/>
      <c r="AE52"/>
    </row>
    <row r="53" spans="2:31" ht="15" customHeight="1" x14ac:dyDescent="0.25">
      <c r="B53" s="16">
        <f t="shared" si="0"/>
        <v>35</v>
      </c>
      <c r="C53" s="17" t="s">
        <v>378</v>
      </c>
      <c r="D53" s="18" t="s">
        <v>373</v>
      </c>
      <c r="E53" s="18" t="s">
        <v>71</v>
      </c>
      <c r="F53" s="18" t="s">
        <v>86</v>
      </c>
      <c r="G53" s="20">
        <v>59000</v>
      </c>
      <c r="H53" s="20">
        <v>11521.65</v>
      </c>
      <c r="I53" s="20"/>
      <c r="J53" s="20">
        <f>+G53*2.87%</f>
        <v>1693.3</v>
      </c>
      <c r="K53" s="20">
        <f>G53*7.1%</f>
        <v>4189</v>
      </c>
      <c r="L53" s="20">
        <f>G53*1.15%</f>
        <v>678.5</v>
      </c>
      <c r="M53" s="20">
        <f>+G53*3.04%</f>
        <v>1793.6</v>
      </c>
      <c r="N53" s="20">
        <f>G53*7.09%</f>
        <v>4183.1000000000004</v>
      </c>
      <c r="O53" s="20"/>
      <c r="P53" s="20">
        <f>J53+K53+L53+M53+N53</f>
        <v>12537.5</v>
      </c>
      <c r="Q53" s="20"/>
      <c r="R53" s="20">
        <f>+J53+M53+O53+Q53+H53</f>
        <v>15008.55</v>
      </c>
      <c r="S53" s="20">
        <f>+N53+L53+K53</f>
        <v>9050.6</v>
      </c>
      <c r="T53" s="21">
        <f>+G53-R53</f>
        <v>43991.45</v>
      </c>
      <c r="U53" s="61"/>
      <c r="V53"/>
      <c r="W53"/>
      <c r="X53"/>
      <c r="Y53"/>
      <c r="Z53"/>
      <c r="AA53"/>
      <c r="AB53"/>
      <c r="AC53"/>
      <c r="AD53"/>
      <c r="AE53"/>
    </row>
    <row r="54" spans="2:31" ht="15" x14ac:dyDescent="0.25">
      <c r="B54" s="16">
        <f t="shared" si="0"/>
        <v>36</v>
      </c>
      <c r="C54" s="17" t="s">
        <v>427</v>
      </c>
      <c r="D54" s="18" t="s">
        <v>411</v>
      </c>
      <c r="E54" s="18" t="s">
        <v>407</v>
      </c>
      <c r="F54" s="18" t="s">
        <v>86</v>
      </c>
      <c r="G54" s="20">
        <v>7365</v>
      </c>
      <c r="H54" s="20">
        <v>1724.79</v>
      </c>
      <c r="I54" s="20"/>
      <c r="J54" s="20">
        <f>+G54*2.87%</f>
        <v>211.37549999999999</v>
      </c>
      <c r="K54" s="20">
        <f>G54*7.1%</f>
        <v>522.91499999999996</v>
      </c>
      <c r="L54" s="20">
        <f>G54*1.15%</f>
        <v>84.697500000000005</v>
      </c>
      <c r="M54" s="20">
        <f>+G54*3.04%</f>
        <v>223.89599999999999</v>
      </c>
      <c r="N54" s="20">
        <f>G54*7.09%</f>
        <v>522.17849999999999</v>
      </c>
      <c r="O54" s="20"/>
      <c r="P54" s="20">
        <f>J54+K54+L54+M54+N54</f>
        <v>1565.0625</v>
      </c>
      <c r="Q54" s="20"/>
      <c r="R54" s="20">
        <f>+J54+M54+O54+Q54+H54</f>
        <v>2160.0614999999998</v>
      </c>
      <c r="S54" s="20">
        <f>+N54+L54+K54</f>
        <v>1129.7909999999999</v>
      </c>
      <c r="T54" s="21">
        <f>+G54-R54</f>
        <v>5204.9385000000002</v>
      </c>
      <c r="U54" s="61"/>
      <c r="V54"/>
      <c r="W54"/>
      <c r="X54"/>
      <c r="Y54"/>
      <c r="Z54"/>
      <c r="AA54"/>
      <c r="AB54"/>
      <c r="AC54"/>
      <c r="AD54"/>
      <c r="AE54"/>
    </row>
    <row r="55" spans="2:31" ht="15" x14ac:dyDescent="0.25">
      <c r="B55" s="16">
        <f t="shared" si="0"/>
        <v>37</v>
      </c>
      <c r="C55" s="17" t="s">
        <v>378</v>
      </c>
      <c r="D55" s="18" t="s">
        <v>436</v>
      </c>
      <c r="E55" s="18" t="s">
        <v>75</v>
      </c>
      <c r="F55" s="18" t="s">
        <v>86</v>
      </c>
      <c r="G55" s="20">
        <v>14000</v>
      </c>
      <c r="H55" s="20">
        <v>1975.89</v>
      </c>
      <c r="I55" s="20"/>
      <c r="J55" s="20">
        <f>+G55*2.87%</f>
        <v>401.8</v>
      </c>
      <c r="K55" s="20">
        <f>G55*7.1%</f>
        <v>993.99999999999989</v>
      </c>
      <c r="L55" s="20">
        <f>G55*1.15%</f>
        <v>161</v>
      </c>
      <c r="M55" s="20">
        <f>+G55*3.04%</f>
        <v>425.6</v>
      </c>
      <c r="N55" s="20">
        <f>G55*7.09%</f>
        <v>992.6</v>
      </c>
      <c r="O55" s="20"/>
      <c r="P55" s="20">
        <f>J55+K55+L55+M55+N55</f>
        <v>2975</v>
      </c>
      <c r="Q55" s="20"/>
      <c r="R55" s="20">
        <f>+J55+M55+O55+Q55+H55</f>
        <v>2803.29</v>
      </c>
      <c r="S55" s="20">
        <f>+N55+L55+K55</f>
        <v>2147.6</v>
      </c>
      <c r="T55" s="21">
        <f>+G55-R55</f>
        <v>11196.71</v>
      </c>
      <c r="U55" s="61"/>
      <c r="V55"/>
      <c r="W55"/>
      <c r="X55"/>
      <c r="Y55"/>
      <c r="Z55"/>
      <c r="AA55"/>
      <c r="AB55"/>
      <c r="AC55"/>
      <c r="AD55"/>
      <c r="AE55"/>
    </row>
    <row r="56" spans="2:31" ht="15" customHeight="1" x14ac:dyDescent="0.25">
      <c r="B56" s="37"/>
      <c r="C56" s="57" t="s">
        <v>89</v>
      </c>
      <c r="D56" s="37"/>
      <c r="E56" s="37"/>
      <c r="F56" s="38"/>
      <c r="G56" s="40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  <c r="U56" s="61"/>
      <c r="V56"/>
      <c r="W56"/>
      <c r="X56"/>
      <c r="Y56"/>
      <c r="Z56"/>
      <c r="AA56"/>
      <c r="AB56"/>
      <c r="AC56"/>
      <c r="AD56"/>
      <c r="AE56"/>
    </row>
    <row r="57" spans="2:31" ht="15" customHeight="1" x14ac:dyDescent="0.25">
      <c r="B57" s="16">
        <f>1+B55</f>
        <v>38</v>
      </c>
      <c r="C57" s="17" t="s">
        <v>317</v>
      </c>
      <c r="D57" s="18" t="s">
        <v>26</v>
      </c>
      <c r="E57" s="18" t="s">
        <v>70</v>
      </c>
      <c r="F57" s="18" t="s">
        <v>85</v>
      </c>
      <c r="G57" s="20">
        <v>55000</v>
      </c>
      <c r="H57" s="20">
        <v>10957.11</v>
      </c>
      <c r="I57" s="20"/>
      <c r="J57" s="20">
        <f>+G57*2.87%</f>
        <v>1578.5</v>
      </c>
      <c r="K57" s="20">
        <f>G57*7.1%</f>
        <v>3904.9999999999995</v>
      </c>
      <c r="L57" s="20">
        <f>G57*1.15%</f>
        <v>632.5</v>
      </c>
      <c r="M57" s="20">
        <f>+G57*3.04%</f>
        <v>1672</v>
      </c>
      <c r="N57" s="20">
        <f>G57*7.09%</f>
        <v>3899.5000000000005</v>
      </c>
      <c r="O57" s="20"/>
      <c r="P57" s="20">
        <f>J57+K57+L57+M57+N57</f>
        <v>11687.5</v>
      </c>
      <c r="Q57" s="20"/>
      <c r="R57" s="20">
        <f>+J57+M57+O57+Q57+H57</f>
        <v>14207.61</v>
      </c>
      <c r="S57" s="20">
        <f>+N57+L57+K57</f>
        <v>8437</v>
      </c>
      <c r="T57" s="21">
        <f>+G57-R57</f>
        <v>40792.39</v>
      </c>
      <c r="U57" s="61"/>
      <c r="V57"/>
      <c r="W57"/>
      <c r="X57"/>
      <c r="Y57"/>
      <c r="Z57"/>
      <c r="AA57"/>
      <c r="AB57"/>
      <c r="AC57"/>
      <c r="AD57"/>
      <c r="AE57"/>
    </row>
    <row r="58" spans="2:31" ht="12.75" customHeight="1" x14ac:dyDescent="0.25">
      <c r="B58" s="16">
        <f t="shared" si="0"/>
        <v>39</v>
      </c>
      <c r="C58" s="53" t="s">
        <v>367</v>
      </c>
      <c r="D58" s="54" t="s">
        <v>129</v>
      </c>
      <c r="E58" s="54" t="s">
        <v>130</v>
      </c>
      <c r="F58" s="18" t="s">
        <v>86</v>
      </c>
      <c r="G58" s="19">
        <v>14000</v>
      </c>
      <c r="H58" s="20">
        <v>1975.88</v>
      </c>
      <c r="I58" s="20"/>
      <c r="J58" s="20">
        <f>+G58*2.87%</f>
        <v>401.8</v>
      </c>
      <c r="K58" s="20">
        <f>G58*7.1%</f>
        <v>993.99999999999989</v>
      </c>
      <c r="L58" s="20">
        <f>G58*1.15%</f>
        <v>161</v>
      </c>
      <c r="M58" s="20">
        <f>+G58*3.04%</f>
        <v>425.6</v>
      </c>
      <c r="N58" s="20">
        <f>G58*7.09%</f>
        <v>992.6</v>
      </c>
      <c r="O58" s="20"/>
      <c r="P58" s="20">
        <f>J58+K58+L58+M58+N58</f>
        <v>2975</v>
      </c>
      <c r="Q58" s="20"/>
      <c r="R58" s="20">
        <f>+J58+M58+O58+Q58+H58</f>
        <v>2803.28</v>
      </c>
      <c r="S58" s="20">
        <f>+N58+L58+K58</f>
        <v>2147.6</v>
      </c>
      <c r="T58" s="21">
        <f>+G58-R58</f>
        <v>11196.72</v>
      </c>
      <c r="U58" s="61"/>
      <c r="V58"/>
      <c r="W58"/>
      <c r="X58"/>
      <c r="Y58"/>
      <c r="Z58"/>
      <c r="AA58"/>
      <c r="AB58"/>
      <c r="AC58"/>
      <c r="AD58"/>
      <c r="AE58"/>
    </row>
    <row r="59" spans="2:31" ht="15" customHeight="1" x14ac:dyDescent="0.25">
      <c r="B59" s="16">
        <f t="shared" si="0"/>
        <v>40</v>
      </c>
      <c r="C59" s="17" t="s">
        <v>141</v>
      </c>
      <c r="D59" s="18" t="s">
        <v>51</v>
      </c>
      <c r="E59" s="18" t="s">
        <v>75</v>
      </c>
      <c r="F59" s="18" t="s">
        <v>85</v>
      </c>
      <c r="G59" s="20">
        <v>14000</v>
      </c>
      <c r="H59" s="20">
        <v>1975.89</v>
      </c>
      <c r="I59" s="20"/>
      <c r="J59" s="20">
        <f>+G59*2.87%</f>
        <v>401.8</v>
      </c>
      <c r="K59" s="20">
        <f>G59*7.1%</f>
        <v>993.99999999999989</v>
      </c>
      <c r="L59" s="20">
        <f>G59*1.15%</f>
        <v>161</v>
      </c>
      <c r="M59" s="20">
        <f>+G59*3.04%</f>
        <v>425.6</v>
      </c>
      <c r="N59" s="20">
        <f>G59*7.09%</f>
        <v>992.6</v>
      </c>
      <c r="O59" s="20">
        <v>1715.46</v>
      </c>
      <c r="P59" s="20">
        <f>J59+K59+L59+M59+N59</f>
        <v>2975</v>
      </c>
      <c r="Q59" s="20"/>
      <c r="R59" s="20">
        <f>+J59+M59+Q59+H59</f>
        <v>2803.29</v>
      </c>
      <c r="S59" s="20">
        <f>+N59+L59+K59</f>
        <v>2147.6</v>
      </c>
      <c r="T59" s="21">
        <f>+G59-R59</f>
        <v>11196.71</v>
      </c>
      <c r="U59" s="61"/>
      <c r="V59"/>
      <c r="W59"/>
      <c r="X59"/>
      <c r="Y59"/>
      <c r="Z59"/>
      <c r="AA59"/>
      <c r="AB59"/>
      <c r="AC59"/>
      <c r="AD59"/>
      <c r="AE59"/>
    </row>
    <row r="60" spans="2:31" ht="15" customHeight="1" x14ac:dyDescent="0.25">
      <c r="B60" s="16">
        <f t="shared" si="0"/>
        <v>41</v>
      </c>
      <c r="C60" s="17" t="s">
        <v>354</v>
      </c>
      <c r="D60" s="18" t="s">
        <v>351</v>
      </c>
      <c r="E60" s="18" t="s">
        <v>344</v>
      </c>
      <c r="F60" s="18" t="s">
        <v>86</v>
      </c>
      <c r="G60" s="20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  <c r="U60" s="61"/>
      <c r="V60"/>
      <c r="W60"/>
      <c r="X60"/>
      <c r="Y60"/>
      <c r="Z60"/>
      <c r="AA60"/>
      <c r="AB60"/>
      <c r="AC60"/>
      <c r="AD60"/>
      <c r="AE60"/>
    </row>
    <row r="61" spans="2:31" ht="15" customHeight="1" x14ac:dyDescent="0.25">
      <c r="B61" s="16">
        <f t="shared" si="0"/>
        <v>42</v>
      </c>
      <c r="C61" s="17" t="s">
        <v>379</v>
      </c>
      <c r="D61" s="18" t="s">
        <v>28</v>
      </c>
      <c r="E61" s="18" t="s">
        <v>71</v>
      </c>
      <c r="F61" s="18" t="s">
        <v>86</v>
      </c>
      <c r="G61" s="20">
        <v>14000</v>
      </c>
      <c r="H61" s="20">
        <v>1975.88</v>
      </c>
      <c r="I61" s="20"/>
      <c r="J61" s="20">
        <f>+G61*2.87%</f>
        <v>401.8</v>
      </c>
      <c r="K61" s="20">
        <f>G61*7.1%</f>
        <v>993.99999999999989</v>
      </c>
      <c r="L61" s="20">
        <f>G61*1.15%</f>
        <v>161</v>
      </c>
      <c r="M61" s="20">
        <f>+G61*3.04%</f>
        <v>425.6</v>
      </c>
      <c r="N61" s="20">
        <f>G61*7.09%</f>
        <v>992.6</v>
      </c>
      <c r="O61" s="20"/>
      <c r="P61" s="20">
        <f>J61+K61+L61+M61+N61</f>
        <v>2975</v>
      </c>
      <c r="Q61" s="20"/>
      <c r="R61" s="20">
        <f>+J61+M61+O61+Q61+H61</f>
        <v>2803.28</v>
      </c>
      <c r="S61" s="20">
        <f>+N61+L61+K61</f>
        <v>2147.6</v>
      </c>
      <c r="T61" s="21">
        <f>+G61-R61</f>
        <v>11196.72</v>
      </c>
      <c r="U61" s="61"/>
      <c r="V61"/>
      <c r="W61"/>
      <c r="X61"/>
      <c r="Y61"/>
      <c r="Z61"/>
      <c r="AA61"/>
      <c r="AB61"/>
      <c r="AC61"/>
      <c r="AD61"/>
      <c r="AE61"/>
    </row>
    <row r="62" spans="2:31" ht="15" customHeight="1" x14ac:dyDescent="0.25">
      <c r="B62" s="16">
        <f t="shared" si="0"/>
        <v>43</v>
      </c>
      <c r="C62" s="17" t="s">
        <v>383</v>
      </c>
      <c r="D62" s="18" t="s">
        <v>32</v>
      </c>
      <c r="E62" s="18" t="s">
        <v>83</v>
      </c>
      <c r="F62" s="18" t="s">
        <v>85</v>
      </c>
      <c r="G62" s="60">
        <v>45000</v>
      </c>
      <c r="H62" s="20">
        <v>9545.76</v>
      </c>
      <c r="I62" s="20"/>
      <c r="J62" s="20">
        <f>+G62*2.87%</f>
        <v>1291.5</v>
      </c>
      <c r="K62" s="20">
        <f>G62*7.1%</f>
        <v>3194.9999999999995</v>
      </c>
      <c r="L62" s="20">
        <f>G62*1.15%</f>
        <v>517.5</v>
      </c>
      <c r="M62" s="20">
        <f>+G62*3.04%</f>
        <v>1368</v>
      </c>
      <c r="N62" s="20">
        <f>G62*7.09%</f>
        <v>3190.5</v>
      </c>
      <c r="O62" s="20"/>
      <c r="P62" s="20">
        <f>J62+K62+L62+M62+N62</f>
        <v>9562.5</v>
      </c>
      <c r="Q62" s="20"/>
      <c r="R62" s="20">
        <f>+J62+M62+O62+Q62+H62</f>
        <v>12205.26</v>
      </c>
      <c r="S62" s="20">
        <f>+N62+L62+K62</f>
        <v>6903</v>
      </c>
      <c r="T62" s="21">
        <f>+G62-R62</f>
        <v>32794.74</v>
      </c>
      <c r="U62" s="61"/>
      <c r="V62"/>
      <c r="W62"/>
      <c r="X62"/>
      <c r="Y62"/>
      <c r="Z62"/>
      <c r="AA62"/>
      <c r="AB62"/>
      <c r="AC62"/>
      <c r="AD62"/>
      <c r="AE62"/>
    </row>
    <row r="63" spans="2:31" ht="12.75" customHeight="1" x14ac:dyDescent="0.25">
      <c r="B63" s="16">
        <f t="shared" si="0"/>
        <v>44</v>
      </c>
      <c r="C63" s="17" t="s">
        <v>354</v>
      </c>
      <c r="D63" s="18" t="s">
        <v>45</v>
      </c>
      <c r="E63" s="18" t="s">
        <v>75</v>
      </c>
      <c r="F63" s="18" t="s">
        <v>86</v>
      </c>
      <c r="G63" s="20">
        <v>14000</v>
      </c>
      <c r="H63" s="20">
        <v>1975.88</v>
      </c>
      <c r="I63" s="20"/>
      <c r="J63" s="20">
        <f>+G63*2.87%</f>
        <v>401.8</v>
      </c>
      <c r="K63" s="20">
        <f>G63*7.1%</f>
        <v>993.99999999999989</v>
      </c>
      <c r="L63" s="20">
        <f>G63*1.15%</f>
        <v>161</v>
      </c>
      <c r="M63" s="20">
        <f>+G63*3.04%</f>
        <v>425.6</v>
      </c>
      <c r="N63" s="20">
        <f>G63*7.09%</f>
        <v>992.6</v>
      </c>
      <c r="O63" s="20"/>
      <c r="P63" s="20">
        <f>J63+K63+L63+M63+N63</f>
        <v>2975</v>
      </c>
      <c r="Q63" s="20"/>
      <c r="R63" s="20">
        <f>+J63+M63+O63+Q63+H63</f>
        <v>2803.28</v>
      </c>
      <c r="S63" s="20">
        <f>+N63+L63+K63</f>
        <v>2147.6</v>
      </c>
      <c r="T63" s="21">
        <f>+G63-R63</f>
        <v>11196.72</v>
      </c>
      <c r="U63" s="61"/>
      <c r="V63"/>
      <c r="W63"/>
      <c r="X63"/>
      <c r="Y63"/>
      <c r="Z63"/>
      <c r="AA63"/>
      <c r="AB63"/>
      <c r="AC63"/>
      <c r="AD63"/>
      <c r="AE63"/>
    </row>
    <row r="64" spans="2:31" ht="12.75" customHeight="1" x14ac:dyDescent="0.25">
      <c r="B64" s="16">
        <f t="shared" si="0"/>
        <v>45</v>
      </c>
      <c r="C64" s="17" t="s">
        <v>354</v>
      </c>
      <c r="D64" s="18" t="s">
        <v>56</v>
      </c>
      <c r="E64" s="18" t="s">
        <v>75</v>
      </c>
      <c r="F64" s="18" t="s">
        <v>86</v>
      </c>
      <c r="G64" s="20">
        <v>14000</v>
      </c>
      <c r="H64" s="20">
        <v>1975.88</v>
      </c>
      <c r="I64" s="20"/>
      <c r="J64" s="20">
        <f>+G64*2.87%</f>
        <v>401.8</v>
      </c>
      <c r="K64" s="20">
        <f>G64*7.1%</f>
        <v>993.99999999999989</v>
      </c>
      <c r="L64" s="20">
        <f>G64*1.15%</f>
        <v>161</v>
      </c>
      <c r="M64" s="20">
        <f>+G64*3.04%</f>
        <v>425.6</v>
      </c>
      <c r="N64" s="20">
        <f>G64*7.09%</f>
        <v>992.6</v>
      </c>
      <c r="O64" s="20"/>
      <c r="P64" s="20">
        <f>J64+K64+L64+M64+N64</f>
        <v>2975</v>
      </c>
      <c r="Q64" s="20"/>
      <c r="R64" s="20">
        <f>+J64+M64+O64+Q64+H64</f>
        <v>2803.28</v>
      </c>
      <c r="S64" s="20">
        <f>+N64+L64+K64</f>
        <v>2147.6</v>
      </c>
      <c r="T64" s="21">
        <f>+G64-R64</f>
        <v>11196.72</v>
      </c>
      <c r="U64" s="61"/>
      <c r="V64"/>
      <c r="W64"/>
      <c r="X64"/>
      <c r="Y64"/>
      <c r="Z64"/>
      <c r="AA64"/>
      <c r="AB64"/>
      <c r="AC64"/>
      <c r="AD64"/>
      <c r="AE64"/>
    </row>
    <row r="65" spans="2:34" ht="15" x14ac:dyDescent="0.25">
      <c r="B65" s="16">
        <f t="shared" si="0"/>
        <v>46</v>
      </c>
      <c r="C65" s="17" t="s">
        <v>388</v>
      </c>
      <c r="D65" s="18" t="s">
        <v>151</v>
      </c>
      <c r="E65" s="18" t="s">
        <v>71</v>
      </c>
      <c r="F65" s="18" t="s">
        <v>86</v>
      </c>
      <c r="G65" s="20">
        <v>14000</v>
      </c>
      <c r="H65" s="20">
        <v>1975.88</v>
      </c>
      <c r="I65" s="20"/>
      <c r="J65" s="20">
        <f>+G65*2.87%</f>
        <v>401.8</v>
      </c>
      <c r="K65" s="20">
        <f>G65*7.1%</f>
        <v>993.99999999999989</v>
      </c>
      <c r="L65" s="20">
        <f>G65*1.15%</f>
        <v>161</v>
      </c>
      <c r="M65" s="20">
        <f>+G65*3.04%</f>
        <v>425.6</v>
      </c>
      <c r="N65" s="20">
        <f>G65*7.09%</f>
        <v>992.6</v>
      </c>
      <c r="O65" s="20"/>
      <c r="P65" s="20">
        <f>J65+K65+L65+M65+N65</f>
        <v>2975</v>
      </c>
      <c r="Q65" s="20"/>
      <c r="R65" s="20">
        <f>+J65+M65+O65+Q65+H65</f>
        <v>2803.28</v>
      </c>
      <c r="S65" s="20">
        <f>+N65+L65+K65</f>
        <v>2147.6</v>
      </c>
      <c r="T65" s="21">
        <f>+G65-R65</f>
        <v>11196.72</v>
      </c>
      <c r="U65" s="61"/>
      <c r="V65"/>
      <c r="W65"/>
      <c r="X65"/>
      <c r="Y65"/>
      <c r="Z65"/>
      <c r="AA65"/>
      <c r="AB65"/>
      <c r="AC65"/>
      <c r="AD65"/>
      <c r="AE65"/>
    </row>
    <row r="66" spans="2:34" ht="15" customHeight="1" x14ac:dyDescent="0.25">
      <c r="B66" s="16">
        <f t="shared" si="0"/>
        <v>47</v>
      </c>
      <c r="C66" s="17" t="s">
        <v>398</v>
      </c>
      <c r="D66" s="18" t="s">
        <v>391</v>
      </c>
      <c r="E66" s="18" t="s">
        <v>321</v>
      </c>
      <c r="F66" s="18" t="s">
        <v>86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  <c r="U66" s="61"/>
      <c r="V66"/>
      <c r="W66"/>
      <c r="X66"/>
      <c r="Y66"/>
      <c r="Z66"/>
      <c r="AA66"/>
      <c r="AB66"/>
      <c r="AC66"/>
      <c r="AD66"/>
      <c r="AE66"/>
      <c r="AH66" s="63"/>
    </row>
    <row r="67" spans="2:34" ht="14.25" customHeight="1" x14ac:dyDescent="0.25">
      <c r="B67" s="16">
        <f t="shared" si="0"/>
        <v>48</v>
      </c>
      <c r="C67" s="17" t="s">
        <v>354</v>
      </c>
      <c r="D67" s="18" t="s">
        <v>394</v>
      </c>
      <c r="E67" s="18" t="s">
        <v>321</v>
      </c>
      <c r="F67" s="18" t="s">
        <v>85</v>
      </c>
      <c r="G67" s="20">
        <v>10000</v>
      </c>
      <c r="H67" s="20">
        <v>2352.25</v>
      </c>
      <c r="I67" s="20"/>
      <c r="J67" s="20">
        <v>287</v>
      </c>
      <c r="K67" s="20">
        <v>709.99999999999989</v>
      </c>
      <c r="L67" s="20">
        <v>115</v>
      </c>
      <c r="M67" s="20">
        <v>304</v>
      </c>
      <c r="N67" s="20">
        <v>709</v>
      </c>
      <c r="O67" s="20"/>
      <c r="P67" s="20">
        <v>2125</v>
      </c>
      <c r="Q67" s="20"/>
      <c r="R67" s="20">
        <v>2943.25</v>
      </c>
      <c r="S67" s="20">
        <v>1534</v>
      </c>
      <c r="T67" s="21">
        <v>7056.75</v>
      </c>
      <c r="U67" s="61"/>
      <c r="V67"/>
      <c r="W67"/>
      <c r="X67"/>
      <c r="Y67"/>
      <c r="Z67"/>
      <c r="AA67"/>
      <c r="AB67"/>
      <c r="AC67"/>
      <c r="AD67"/>
      <c r="AE67"/>
    </row>
    <row r="68" spans="2:34" ht="15" customHeight="1" x14ac:dyDescent="0.25">
      <c r="B68" s="16">
        <f t="shared" si="0"/>
        <v>49</v>
      </c>
      <c r="C68" s="17" t="s">
        <v>354</v>
      </c>
      <c r="D68" s="18" t="s">
        <v>392</v>
      </c>
      <c r="E68" s="18" t="s">
        <v>344</v>
      </c>
      <c r="F68" s="18" t="s">
        <v>86</v>
      </c>
      <c r="G68" s="20">
        <v>10000</v>
      </c>
      <c r="H68" s="20">
        <v>2352.3200000000002</v>
      </c>
      <c r="I68" s="20"/>
      <c r="J68" s="20">
        <v>287</v>
      </c>
      <c r="K68" s="20">
        <v>709.99999999999989</v>
      </c>
      <c r="L68" s="20">
        <v>115</v>
      </c>
      <c r="M68" s="20">
        <v>304</v>
      </c>
      <c r="N68" s="20">
        <v>709</v>
      </c>
      <c r="O68" s="20"/>
      <c r="P68" s="20">
        <v>2125</v>
      </c>
      <c r="Q68" s="20"/>
      <c r="R68" s="20">
        <f>+J68+M68+O68+Q68+H68</f>
        <v>2943.32</v>
      </c>
      <c r="S68" s="20">
        <v>1534</v>
      </c>
      <c r="T68" s="21">
        <f>+G68-R68</f>
        <v>7056.68</v>
      </c>
      <c r="U68" s="61"/>
      <c r="V68"/>
      <c r="W68"/>
      <c r="X68"/>
      <c r="Y68"/>
      <c r="Z68"/>
      <c r="AA68"/>
      <c r="AB68"/>
      <c r="AC68"/>
      <c r="AD68"/>
      <c r="AE68"/>
    </row>
    <row r="69" spans="2:34" ht="15" customHeight="1" x14ac:dyDescent="0.25">
      <c r="B69" s="16">
        <f t="shared" si="0"/>
        <v>50</v>
      </c>
      <c r="C69" s="17" t="s">
        <v>431</v>
      </c>
      <c r="D69" s="18" t="s">
        <v>64</v>
      </c>
      <c r="E69" s="18" t="s">
        <v>71</v>
      </c>
      <c r="F69" s="18" t="s">
        <v>86</v>
      </c>
      <c r="G69" s="20">
        <v>14000</v>
      </c>
      <c r="H69" s="20">
        <v>1975.88</v>
      </c>
      <c r="I69" s="20"/>
      <c r="J69" s="20">
        <f>+G69*2.87%</f>
        <v>401.8</v>
      </c>
      <c r="K69" s="20">
        <f>G69*7.1%</f>
        <v>993.99999999999989</v>
      </c>
      <c r="L69" s="20">
        <f>G69*1.15%</f>
        <v>161</v>
      </c>
      <c r="M69" s="20">
        <f>+G69*3.04%</f>
        <v>425.6</v>
      </c>
      <c r="N69" s="20">
        <f>G69*7.09%</f>
        <v>992.6</v>
      </c>
      <c r="O69" s="20"/>
      <c r="P69" s="20">
        <f>J69+K69+L69+M69+N69</f>
        <v>2975</v>
      </c>
      <c r="Q69" s="20"/>
      <c r="R69" s="20">
        <f>+J69+M69+O69+Q69+H69</f>
        <v>2803.28</v>
      </c>
      <c r="S69" s="20">
        <f>+N69+L69+K69</f>
        <v>2147.6</v>
      </c>
      <c r="T69" s="21">
        <f>+G69-R69</f>
        <v>11196.72</v>
      </c>
      <c r="U69" s="61"/>
      <c r="V69"/>
      <c r="W69"/>
      <c r="X69"/>
      <c r="Y69"/>
      <c r="Z69"/>
      <c r="AA69"/>
      <c r="AB69"/>
      <c r="AC69"/>
      <c r="AD69"/>
      <c r="AE69"/>
    </row>
    <row r="70" spans="2:34" ht="15" customHeight="1" x14ac:dyDescent="0.25">
      <c r="B70" s="37"/>
      <c r="C70" s="57" t="s">
        <v>90</v>
      </c>
      <c r="D70" s="37"/>
      <c r="E70" s="37"/>
      <c r="F70" s="38"/>
      <c r="G70" s="14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61"/>
      <c r="V70"/>
      <c r="W70"/>
      <c r="X70"/>
      <c r="Y70"/>
      <c r="Z70"/>
      <c r="AA70"/>
      <c r="AB70"/>
      <c r="AC70"/>
      <c r="AD70"/>
      <c r="AE70"/>
    </row>
    <row r="71" spans="2:34" ht="15" customHeight="1" x14ac:dyDescent="0.25">
      <c r="B71" s="16">
        <f>1+B69</f>
        <v>51</v>
      </c>
      <c r="C71" s="17" t="s">
        <v>353</v>
      </c>
      <c r="D71" s="54" t="s">
        <v>347</v>
      </c>
      <c r="E71" s="54" t="s">
        <v>346</v>
      </c>
      <c r="F71" s="18" t="s">
        <v>85</v>
      </c>
      <c r="G71" s="19">
        <v>10000</v>
      </c>
      <c r="H71" s="20">
        <v>2352.3200000000002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</f>
        <v>2943.32</v>
      </c>
      <c r="S71" s="20">
        <f>+N71+L71+K71</f>
        <v>1534</v>
      </c>
      <c r="T71" s="21">
        <f>+G71-R71</f>
        <v>7056.68</v>
      </c>
      <c r="U71" s="61"/>
      <c r="V71"/>
      <c r="W71"/>
      <c r="X71"/>
      <c r="Y71" s="68"/>
      <c r="Z71"/>
      <c r="AA71"/>
      <c r="AB71" s="68"/>
      <c r="AC71"/>
      <c r="AD71" s="68"/>
      <c r="AE71"/>
    </row>
    <row r="72" spans="2:34" ht="15" customHeight="1" x14ac:dyDescent="0.25">
      <c r="B72" s="16">
        <f t="shared" si="0"/>
        <v>52</v>
      </c>
      <c r="C72" s="17" t="s">
        <v>337</v>
      </c>
      <c r="D72" s="18" t="s">
        <v>326</v>
      </c>
      <c r="E72" s="18" t="s">
        <v>321</v>
      </c>
      <c r="F72" s="18" t="s">
        <v>86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</f>
        <v>2943.32</v>
      </c>
      <c r="S72" s="20">
        <f>+N72+L72+K72</f>
        <v>1534</v>
      </c>
      <c r="T72" s="21">
        <f>+G72-R72</f>
        <v>7056.68</v>
      </c>
      <c r="U72" s="61"/>
      <c r="V72"/>
      <c r="W72"/>
      <c r="X72"/>
      <c r="Y72"/>
      <c r="Z72"/>
      <c r="AA72"/>
      <c r="AB72"/>
      <c r="AC72"/>
      <c r="AD72"/>
      <c r="AE72"/>
    </row>
    <row r="73" spans="2:34" ht="15" customHeight="1" x14ac:dyDescent="0.25">
      <c r="B73" s="16">
        <f t="shared" si="0"/>
        <v>53</v>
      </c>
      <c r="C73" s="17" t="s">
        <v>317</v>
      </c>
      <c r="D73" s="18" t="s">
        <v>53</v>
      </c>
      <c r="E73" s="18" t="s">
        <v>71</v>
      </c>
      <c r="F73" s="18" t="s">
        <v>86</v>
      </c>
      <c r="G73" s="20">
        <v>59000</v>
      </c>
      <c r="H73" s="20">
        <v>11521.65</v>
      </c>
      <c r="I73" s="20"/>
      <c r="J73" s="20">
        <f>+G73*2.87%</f>
        <v>1693.3</v>
      </c>
      <c r="K73" s="20">
        <f>G73*7.1%</f>
        <v>4189</v>
      </c>
      <c r="L73" s="20">
        <f>G73*1.15%</f>
        <v>678.5</v>
      </c>
      <c r="M73" s="20">
        <f>+G73*3.04%</f>
        <v>1793.6</v>
      </c>
      <c r="N73" s="20">
        <f>G73*7.09%</f>
        <v>4183.1000000000004</v>
      </c>
      <c r="O73" s="20"/>
      <c r="P73" s="20">
        <f>J73+K73+L73+M73+N73</f>
        <v>12537.5</v>
      </c>
      <c r="Q73" s="20"/>
      <c r="R73" s="20">
        <f>+J73+M73+O73+Q73+H73</f>
        <v>15008.55</v>
      </c>
      <c r="S73" s="20">
        <f>+N73+L73+K73</f>
        <v>9050.6</v>
      </c>
      <c r="T73" s="21">
        <f>+G73-R73</f>
        <v>43991.45</v>
      </c>
      <c r="U73" s="61"/>
      <c r="V73"/>
      <c r="W73"/>
      <c r="X73"/>
      <c r="Y73"/>
      <c r="Z73"/>
      <c r="AA73"/>
      <c r="AB73"/>
      <c r="AC73"/>
      <c r="AD73"/>
      <c r="AE73"/>
    </row>
    <row r="74" spans="2:34" ht="15" customHeight="1" x14ac:dyDescent="0.25">
      <c r="B74" s="16">
        <f t="shared" si="0"/>
        <v>54</v>
      </c>
      <c r="C74" s="17" t="s">
        <v>372</v>
      </c>
      <c r="D74" s="18" t="s">
        <v>371</v>
      </c>
      <c r="E74" s="18" t="s">
        <v>164</v>
      </c>
      <c r="F74" s="18" t="s">
        <v>86</v>
      </c>
      <c r="G74" s="20">
        <v>48000</v>
      </c>
      <c r="H74" s="20">
        <v>10885.24</v>
      </c>
      <c r="I74" s="20"/>
      <c r="J74" s="20">
        <f>+G74*2.87%</f>
        <v>1377.6</v>
      </c>
      <c r="K74" s="20">
        <f>G74*7.1%</f>
        <v>3407.9999999999995</v>
      </c>
      <c r="L74" s="20">
        <f>G74*1.15%</f>
        <v>552</v>
      </c>
      <c r="M74" s="20">
        <f>+G74*3.04%</f>
        <v>1459.2</v>
      </c>
      <c r="N74" s="20">
        <f>G74*7.09%</f>
        <v>3403.2000000000003</v>
      </c>
      <c r="O74" s="20"/>
      <c r="P74" s="20">
        <f>J74+K74+L74+M74+N74</f>
        <v>10200</v>
      </c>
      <c r="Q74" s="20"/>
      <c r="R74" s="20">
        <f>+J74+M74+O74+Q74+H74</f>
        <v>13722.04</v>
      </c>
      <c r="S74" s="20">
        <f>+N74+L74+K74</f>
        <v>7363.2</v>
      </c>
      <c r="T74" s="21">
        <f>+G74-R74</f>
        <v>34277.96</v>
      </c>
      <c r="U74" s="61"/>
      <c r="V74"/>
      <c r="W74"/>
      <c r="X74"/>
      <c r="Y74"/>
      <c r="Z74"/>
      <c r="AA74"/>
      <c r="AB74"/>
      <c r="AC74"/>
      <c r="AD74"/>
      <c r="AE74"/>
    </row>
    <row r="75" spans="2:34" ht="15" customHeight="1" x14ac:dyDescent="0.25">
      <c r="B75" s="16">
        <f t="shared" si="0"/>
        <v>55</v>
      </c>
      <c r="C75" s="17" t="s">
        <v>337</v>
      </c>
      <c r="D75" s="18" t="s">
        <v>374</v>
      </c>
      <c r="E75" s="18" t="s">
        <v>189</v>
      </c>
      <c r="F75" s="18" t="s">
        <v>86</v>
      </c>
      <c r="G75" s="20">
        <v>14000</v>
      </c>
      <c r="H75" s="20">
        <v>1975.88</v>
      </c>
      <c r="I75" s="20"/>
      <c r="J75" s="20">
        <f>+G75*2.87%</f>
        <v>401.8</v>
      </c>
      <c r="K75" s="20">
        <f>G75*7.1%</f>
        <v>993.99999999999989</v>
      </c>
      <c r="L75" s="20">
        <f>G75*1.15%</f>
        <v>161</v>
      </c>
      <c r="M75" s="20">
        <f>+G75*3.04%</f>
        <v>425.6</v>
      </c>
      <c r="N75" s="20">
        <f>G75*7.09%</f>
        <v>992.6</v>
      </c>
      <c r="O75" s="20"/>
      <c r="P75" s="20">
        <f>J75+K75+L75+M75+N75</f>
        <v>2975</v>
      </c>
      <c r="Q75" s="20"/>
      <c r="R75" s="20">
        <f>+J75+M75+O75+Q75+H75</f>
        <v>2803.28</v>
      </c>
      <c r="S75" s="20">
        <f>+N75+L75+K75</f>
        <v>2147.6</v>
      </c>
      <c r="T75" s="21">
        <f>+G75-R75</f>
        <v>11196.72</v>
      </c>
      <c r="U75" s="61"/>
      <c r="V75"/>
      <c r="W75"/>
      <c r="X75"/>
      <c r="Y75"/>
      <c r="Z75"/>
      <c r="AA75"/>
      <c r="AB75"/>
      <c r="AC75"/>
      <c r="AD75"/>
      <c r="AE75"/>
      <c r="AG75" s="63"/>
    </row>
    <row r="76" spans="2:34" ht="15" x14ac:dyDescent="0.25">
      <c r="B76" s="16">
        <f t="shared" si="0"/>
        <v>56</v>
      </c>
      <c r="C76" s="17" t="s">
        <v>384</v>
      </c>
      <c r="D76" s="18" t="s">
        <v>375</v>
      </c>
      <c r="E76" s="18" t="s">
        <v>189</v>
      </c>
      <c r="F76" s="18" t="s">
        <v>86</v>
      </c>
      <c r="G76" s="20">
        <v>14000</v>
      </c>
      <c r="H76" s="20">
        <v>1975.88</v>
      </c>
      <c r="I76" s="20"/>
      <c r="J76" s="20">
        <f>+G76*2.87%</f>
        <v>401.8</v>
      </c>
      <c r="K76" s="20">
        <f>G76*7.1%</f>
        <v>993.99999999999989</v>
      </c>
      <c r="L76" s="20">
        <f>G76*1.15%</f>
        <v>161</v>
      </c>
      <c r="M76" s="20">
        <f>+G76*3.04%</f>
        <v>425.6</v>
      </c>
      <c r="N76" s="20">
        <f>G76*7.09%</f>
        <v>992.6</v>
      </c>
      <c r="O76" s="20"/>
      <c r="P76" s="20">
        <f>J76+K76+L76+M76+N76</f>
        <v>2975</v>
      </c>
      <c r="Q76" s="20"/>
      <c r="R76" s="20">
        <f>+J76+M76+O76+Q76+H76</f>
        <v>2803.28</v>
      </c>
      <c r="S76" s="20">
        <f>+N76+L76+K76</f>
        <v>2147.6</v>
      </c>
      <c r="T76" s="21">
        <f>+G76-R76</f>
        <v>11196.72</v>
      </c>
      <c r="U76" s="61"/>
      <c r="V76"/>
      <c r="W76"/>
      <c r="X76"/>
      <c r="Y76"/>
      <c r="Z76"/>
      <c r="AA76"/>
      <c r="AB76"/>
      <c r="AC76"/>
      <c r="AD76"/>
      <c r="AE76"/>
      <c r="AH76" s="63"/>
    </row>
    <row r="77" spans="2:34" ht="15" x14ac:dyDescent="0.25">
      <c r="B77" s="16">
        <f t="shared" si="0"/>
        <v>57</v>
      </c>
      <c r="C77" s="17" t="s">
        <v>337</v>
      </c>
      <c r="D77" s="18" t="s">
        <v>406</v>
      </c>
      <c r="E77" s="18" t="s">
        <v>407</v>
      </c>
      <c r="F77" s="18" t="s">
        <v>86</v>
      </c>
      <c r="G77" s="20">
        <v>15000</v>
      </c>
      <c r="H77" s="20">
        <v>2338.3200000000002</v>
      </c>
      <c r="I77" s="20"/>
      <c r="J77" s="20">
        <f>+G77*2.87%</f>
        <v>430.5</v>
      </c>
      <c r="K77" s="20">
        <f>G77*7.1%</f>
        <v>1065</v>
      </c>
      <c r="L77" s="20">
        <f>G77*1.15%</f>
        <v>172.5</v>
      </c>
      <c r="M77" s="20">
        <f>+G77*3.04%</f>
        <v>456</v>
      </c>
      <c r="N77" s="20">
        <f>G77*7.09%</f>
        <v>1063.5</v>
      </c>
      <c r="O77" s="20"/>
      <c r="P77" s="20">
        <f>J77+K77+L77+M77+N77</f>
        <v>3187.5</v>
      </c>
      <c r="Q77" s="20"/>
      <c r="R77" s="20">
        <f>+J77+M77+O77+Q77+H77</f>
        <v>3224.82</v>
      </c>
      <c r="S77" s="20">
        <f>+N77+L77+K77</f>
        <v>2301</v>
      </c>
      <c r="T77" s="21">
        <f>+G77-R77</f>
        <v>11775.18</v>
      </c>
      <c r="U77" s="61"/>
      <c r="V77"/>
      <c r="W77"/>
      <c r="X77"/>
      <c r="Y77"/>
      <c r="Z77"/>
      <c r="AA77"/>
      <c r="AB77"/>
      <c r="AC77"/>
      <c r="AD77"/>
      <c r="AE77"/>
    </row>
    <row r="78" spans="2:34" ht="15" x14ac:dyDescent="0.25">
      <c r="B78" s="16">
        <f t="shared" si="0"/>
        <v>58</v>
      </c>
      <c r="C78" s="17" t="s">
        <v>432</v>
      </c>
      <c r="D78" s="18" t="s">
        <v>434</v>
      </c>
      <c r="E78" s="18" t="s">
        <v>71</v>
      </c>
      <c r="F78" s="18" t="s">
        <v>86</v>
      </c>
      <c r="G78" s="33">
        <v>14000</v>
      </c>
      <c r="H78" s="20">
        <v>1975.88</v>
      </c>
      <c r="I78" s="20"/>
      <c r="J78" s="20">
        <f>+G78*2.87%</f>
        <v>401.8</v>
      </c>
      <c r="K78" s="20">
        <f>G78*7.1%</f>
        <v>993.99999999999989</v>
      </c>
      <c r="L78" s="20">
        <f>G78*1.15%</f>
        <v>161</v>
      </c>
      <c r="M78" s="20">
        <f>+G78*3.04%</f>
        <v>425.6</v>
      </c>
      <c r="N78" s="20">
        <f>G78*7.09%</f>
        <v>992.6</v>
      </c>
      <c r="O78" s="20"/>
      <c r="P78" s="20">
        <f>J78+K78+L78+M78+N78</f>
        <v>2975</v>
      </c>
      <c r="Q78" s="20"/>
      <c r="R78" s="20">
        <f>+J78+M78+O78+Q78+H78</f>
        <v>2803.28</v>
      </c>
      <c r="S78" s="20">
        <f>+N78+L78+K78</f>
        <v>2147.6</v>
      </c>
      <c r="T78" s="21">
        <f>+G78-R78</f>
        <v>11196.72</v>
      </c>
      <c r="U78" s="61"/>
      <c r="V78"/>
      <c r="W78"/>
      <c r="X78"/>
      <c r="Y78"/>
      <c r="Z78"/>
      <c r="AA78"/>
      <c r="AB78"/>
      <c r="AC78"/>
      <c r="AD78"/>
      <c r="AE78"/>
    </row>
    <row r="79" spans="2:34" ht="15" x14ac:dyDescent="0.25">
      <c r="B79" s="16">
        <f t="shared" si="0"/>
        <v>59</v>
      </c>
      <c r="C79" s="17" t="s">
        <v>432</v>
      </c>
      <c r="D79" s="18" t="s">
        <v>444</v>
      </c>
      <c r="E79" s="18" t="s">
        <v>189</v>
      </c>
      <c r="F79" s="64" t="s">
        <v>86</v>
      </c>
      <c r="G79" s="67">
        <v>18000</v>
      </c>
      <c r="H79" s="65">
        <v>2540.42</v>
      </c>
      <c r="I79" s="20"/>
      <c r="J79" s="20">
        <f>+G79*2.87%</f>
        <v>516.6</v>
      </c>
      <c r="K79" s="20">
        <f>G79*7.1%</f>
        <v>1277.9999999999998</v>
      </c>
      <c r="L79" s="20">
        <f>G79*1.15%</f>
        <v>207</v>
      </c>
      <c r="M79" s="20">
        <f>+G79*3.04%</f>
        <v>547.20000000000005</v>
      </c>
      <c r="N79" s="20">
        <f>G79*7.09%</f>
        <v>1276.2</v>
      </c>
      <c r="O79" s="20"/>
      <c r="P79" s="20">
        <f>J79+K79+L79+M79+N79</f>
        <v>3825</v>
      </c>
      <c r="Q79" s="20"/>
      <c r="R79" s="20">
        <f>+J79+M79+O79+Q79+H79</f>
        <v>3604.2200000000003</v>
      </c>
      <c r="S79" s="20">
        <f>+N79+L79+K79</f>
        <v>2761.2</v>
      </c>
      <c r="T79" s="21">
        <f>+G79-R79</f>
        <v>14395.779999999999</v>
      </c>
      <c r="U79" s="61"/>
      <c r="V79"/>
      <c r="W79"/>
      <c r="X79"/>
      <c r="Y79"/>
      <c r="Z79"/>
      <c r="AA79"/>
      <c r="AB79"/>
      <c r="AC79"/>
      <c r="AD79"/>
      <c r="AE79"/>
    </row>
    <row r="80" spans="2:34" ht="15" customHeight="1" x14ac:dyDescent="0.25">
      <c r="B80" s="37"/>
      <c r="C80" s="57" t="s">
        <v>91</v>
      </c>
      <c r="D80" s="37"/>
      <c r="E80" s="37"/>
      <c r="F80" s="38"/>
      <c r="G80" s="66"/>
      <c r="H80" s="40"/>
      <c r="I80" s="40"/>
      <c r="J80" s="40"/>
      <c r="K80" s="40"/>
      <c r="L80" s="41"/>
      <c r="M80" s="40"/>
      <c r="N80" s="40"/>
      <c r="O80" s="41"/>
      <c r="P80" s="41"/>
      <c r="Q80" s="41"/>
      <c r="R80" s="41"/>
      <c r="S80" s="41"/>
      <c r="T80" s="42"/>
      <c r="U80" s="61"/>
      <c r="V80"/>
      <c r="W80"/>
      <c r="X80"/>
      <c r="Y80"/>
      <c r="Z80"/>
      <c r="AA80"/>
      <c r="AB80"/>
      <c r="AC80"/>
      <c r="AD80"/>
      <c r="AE80"/>
      <c r="AH80" s="63"/>
    </row>
    <row r="81" spans="2:31" ht="15" customHeight="1" x14ac:dyDescent="0.25">
      <c r="B81" s="16">
        <f>1+B79</f>
        <v>60</v>
      </c>
      <c r="C81" s="17" t="s">
        <v>340</v>
      </c>
      <c r="D81" s="18" t="s">
        <v>325</v>
      </c>
      <c r="E81" s="18" t="s">
        <v>321</v>
      </c>
      <c r="F81" s="18" t="s">
        <v>86</v>
      </c>
      <c r="G81" s="20">
        <v>10000</v>
      </c>
      <c r="H81" s="20">
        <v>2352.3200000000002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/>
      <c r="P81" s="20">
        <f>J81+K81+L81+M81+N81</f>
        <v>2125</v>
      </c>
      <c r="Q81" s="20"/>
      <c r="R81" s="20">
        <f>+J81+M81+O81+Q81+H81</f>
        <v>2943.32</v>
      </c>
      <c r="S81" s="20">
        <f>+N81+L81+K81</f>
        <v>1534</v>
      </c>
      <c r="T81" s="21">
        <f>+G81-R81</f>
        <v>7056.68</v>
      </c>
      <c r="U81" s="61"/>
      <c r="V81"/>
      <c r="W81"/>
      <c r="X81"/>
      <c r="Y81" s="68"/>
      <c r="Z81"/>
      <c r="AA81"/>
      <c r="AB81" s="68"/>
      <c r="AC81"/>
      <c r="AD81" s="68"/>
      <c r="AE81"/>
    </row>
    <row r="82" spans="2:31" ht="15" customHeight="1" x14ac:dyDescent="0.25">
      <c r="B82" s="16">
        <f t="shared" si="0"/>
        <v>61</v>
      </c>
      <c r="C82" s="17" t="s">
        <v>340</v>
      </c>
      <c r="D82" s="18" t="s">
        <v>328</v>
      </c>
      <c r="E82" s="18" t="s">
        <v>321</v>
      </c>
      <c r="F82" s="18" t="s">
        <v>85</v>
      </c>
      <c r="G82" s="20">
        <v>10000</v>
      </c>
      <c r="H82" s="20">
        <v>2352.3200000000002</v>
      </c>
      <c r="I82" s="20"/>
      <c r="J82" s="20">
        <f>+G82*2.87%</f>
        <v>287</v>
      </c>
      <c r="K82" s="20">
        <f>G82*7.1%</f>
        <v>709.99999999999989</v>
      </c>
      <c r="L82" s="20">
        <f>G82*1.15%</f>
        <v>115</v>
      </c>
      <c r="M82" s="20">
        <f>+G82*3.04%</f>
        <v>304</v>
      </c>
      <c r="N82" s="20">
        <f>G82*7.09%</f>
        <v>709</v>
      </c>
      <c r="O82" s="20"/>
      <c r="P82" s="20">
        <f>J82+K82+L82+M82+N82</f>
        <v>2125</v>
      </c>
      <c r="Q82" s="20"/>
      <c r="R82" s="20">
        <f>+J82+M82+O82+Q82+H82</f>
        <v>2943.32</v>
      </c>
      <c r="S82" s="20">
        <f>+N82+L82+K82</f>
        <v>1534</v>
      </c>
      <c r="T82" s="21">
        <f>+G82-R82</f>
        <v>7056.68</v>
      </c>
      <c r="U82" s="61"/>
      <c r="V82"/>
      <c r="W82"/>
      <c r="X82"/>
      <c r="Y82"/>
      <c r="Z82"/>
      <c r="AA82"/>
      <c r="AB82"/>
      <c r="AC82"/>
      <c r="AD82"/>
      <c r="AE82"/>
    </row>
    <row r="83" spans="2:31" ht="15" customHeight="1" x14ac:dyDescent="0.25">
      <c r="B83" s="16">
        <f t="shared" si="0"/>
        <v>62</v>
      </c>
      <c r="C83" s="36" t="s">
        <v>339</v>
      </c>
      <c r="D83" s="18" t="s">
        <v>329</v>
      </c>
      <c r="E83" s="18" t="s">
        <v>321</v>
      </c>
      <c r="F83" s="18" t="s">
        <v>85</v>
      </c>
      <c r="G83" s="20">
        <v>10000</v>
      </c>
      <c r="H83" s="20">
        <v>2352.3200000000002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>
        <v>3430.92</v>
      </c>
      <c r="P83" s="20">
        <f>J83+K83+L83+M83+N83</f>
        <v>2125</v>
      </c>
      <c r="Q83" s="20"/>
      <c r="R83" s="20">
        <f>+J83+M83+Q83+H83</f>
        <v>2943.32</v>
      </c>
      <c r="S83" s="20">
        <f>+N83+L83+K83</f>
        <v>1534</v>
      </c>
      <c r="T83" s="21">
        <f>+G83-R83</f>
        <v>7056.68</v>
      </c>
      <c r="U83" s="61"/>
      <c r="V83"/>
      <c r="W83"/>
      <c r="X83"/>
      <c r="Y83"/>
      <c r="Z83"/>
      <c r="AA83"/>
      <c r="AB83"/>
      <c r="AC83"/>
      <c r="AD83"/>
      <c r="AE83"/>
    </row>
    <row r="84" spans="2:31" ht="15" customHeight="1" x14ac:dyDescent="0.25">
      <c r="B84" s="16">
        <f t="shared" ref="B84:B118" si="1">1+B83</f>
        <v>63</v>
      </c>
      <c r="C84" s="17" t="s">
        <v>340</v>
      </c>
      <c r="D84" s="18" t="s">
        <v>27</v>
      </c>
      <c r="E84" s="18" t="s">
        <v>346</v>
      </c>
      <c r="F84" s="18" t="s">
        <v>86</v>
      </c>
      <c r="G84" s="20">
        <v>40000</v>
      </c>
      <c r="H84" s="20">
        <v>9409.07</v>
      </c>
      <c r="I84" s="20"/>
      <c r="J84" s="20">
        <f>+G84*2.87%</f>
        <v>1148</v>
      </c>
      <c r="K84" s="20">
        <f>G84*7.1%</f>
        <v>2839.9999999999995</v>
      </c>
      <c r="L84" s="20">
        <f>G84*1.15%</f>
        <v>460</v>
      </c>
      <c r="M84" s="20">
        <f>+G84*3.04%</f>
        <v>1216</v>
      </c>
      <c r="N84" s="20">
        <f>G84*7.09%</f>
        <v>2836</v>
      </c>
      <c r="O84" s="20"/>
      <c r="P84" s="20">
        <f>J84+K84+L84+M84+N84</f>
        <v>8500</v>
      </c>
      <c r="Q84" s="20"/>
      <c r="R84" s="20">
        <f>+J84+M84+O84+Q84+H84</f>
        <v>11773.07</v>
      </c>
      <c r="S84" s="20">
        <f>+N84+L84+K84</f>
        <v>6136</v>
      </c>
      <c r="T84" s="21">
        <f>+G84-R84</f>
        <v>28226.93</v>
      </c>
      <c r="U84" s="61"/>
      <c r="V84"/>
      <c r="W84"/>
      <c r="X84"/>
      <c r="Y84"/>
      <c r="Z84"/>
      <c r="AA84"/>
      <c r="AB84"/>
      <c r="AC84"/>
      <c r="AD84"/>
      <c r="AE84"/>
    </row>
    <row r="85" spans="2:31" ht="12" customHeight="1" x14ac:dyDescent="0.25">
      <c r="B85" s="16">
        <f t="shared" si="1"/>
        <v>64</v>
      </c>
      <c r="C85" s="17" t="s">
        <v>385</v>
      </c>
      <c r="D85" s="18" t="s">
        <v>376</v>
      </c>
      <c r="E85" s="18" t="s">
        <v>189</v>
      </c>
      <c r="F85" s="18" t="s">
        <v>86</v>
      </c>
      <c r="G85" s="20">
        <v>14000</v>
      </c>
      <c r="H85" s="20">
        <v>1975.88</v>
      </c>
      <c r="I85" s="20"/>
      <c r="J85" s="20">
        <f>+G85*2.87%</f>
        <v>401.8</v>
      </c>
      <c r="K85" s="20">
        <f>G85*7.1%</f>
        <v>993.99999999999989</v>
      </c>
      <c r="L85" s="20">
        <f>G85*1.15%</f>
        <v>161</v>
      </c>
      <c r="M85" s="20">
        <f>+G85*3.04%</f>
        <v>425.6</v>
      </c>
      <c r="N85" s="20">
        <f>G85*7.09%</f>
        <v>992.6</v>
      </c>
      <c r="O85" s="20"/>
      <c r="P85" s="20">
        <f>J85+K85+L85+M85+N85</f>
        <v>2975</v>
      </c>
      <c r="Q85" s="20"/>
      <c r="R85" s="20">
        <f>+J85+M85+O85+Q85+H85</f>
        <v>2803.28</v>
      </c>
      <c r="S85" s="20">
        <f>+N85+L85+K85</f>
        <v>2147.6</v>
      </c>
      <c r="T85" s="21">
        <f>+G85-R85</f>
        <v>11196.72</v>
      </c>
      <c r="U85" s="61"/>
      <c r="V85"/>
      <c r="W85"/>
      <c r="X85"/>
      <c r="Y85" s="68"/>
      <c r="Z85"/>
      <c r="AA85"/>
      <c r="AB85" s="68"/>
      <c r="AC85"/>
      <c r="AD85" s="68"/>
      <c r="AE85"/>
    </row>
    <row r="86" spans="2:31" ht="12" customHeight="1" x14ac:dyDescent="0.25">
      <c r="B86" s="16">
        <f t="shared" si="1"/>
        <v>65</v>
      </c>
      <c r="C86" s="17" t="s">
        <v>386</v>
      </c>
      <c r="D86" s="18" t="s">
        <v>150</v>
      </c>
      <c r="E86" s="18" t="s">
        <v>71</v>
      </c>
      <c r="F86" s="18" t="s">
        <v>86</v>
      </c>
      <c r="G86" s="20">
        <v>14000</v>
      </c>
      <c r="H86" s="20">
        <v>1975.89</v>
      </c>
      <c r="I86" s="20"/>
      <c r="J86" s="20">
        <f>+G86*2.87%</f>
        <v>401.8</v>
      </c>
      <c r="K86" s="20">
        <f>G86*7.1%</f>
        <v>993.99999999999989</v>
      </c>
      <c r="L86" s="20">
        <f>G86*1.15%</f>
        <v>161</v>
      </c>
      <c r="M86" s="20">
        <f>+G86*3.04%</f>
        <v>425.6</v>
      </c>
      <c r="N86" s="20">
        <f>G86*7.09%</f>
        <v>992.6</v>
      </c>
      <c r="O86" s="20"/>
      <c r="P86" s="20">
        <f>J86+K86+L86+M86+N86</f>
        <v>2975</v>
      </c>
      <c r="Q86" s="20"/>
      <c r="R86" s="20">
        <f>+J86+M86+O86+Q86+H86</f>
        <v>2803.29</v>
      </c>
      <c r="S86" s="20">
        <f>+N86+L86+K86</f>
        <v>2147.6</v>
      </c>
      <c r="T86" s="21">
        <f>+G86-R86</f>
        <v>11196.71</v>
      </c>
      <c r="U86" s="61"/>
      <c r="V86"/>
      <c r="W86"/>
      <c r="X86"/>
      <c r="Y86"/>
      <c r="Z86"/>
      <c r="AA86"/>
      <c r="AB86"/>
      <c r="AC86"/>
      <c r="AD86"/>
      <c r="AE86"/>
    </row>
    <row r="87" spans="2:31" ht="15" customHeight="1" x14ac:dyDescent="0.25">
      <c r="B87" s="16">
        <f t="shared" si="1"/>
        <v>66</v>
      </c>
      <c r="C87" s="17" t="s">
        <v>399</v>
      </c>
      <c r="D87" s="18" t="s">
        <v>389</v>
      </c>
      <c r="E87" s="18" t="s">
        <v>75</v>
      </c>
      <c r="F87" s="18" t="s">
        <v>86</v>
      </c>
      <c r="G87" s="20">
        <v>14000</v>
      </c>
      <c r="H87" s="20">
        <v>1975.88</v>
      </c>
      <c r="I87" s="20"/>
      <c r="J87" s="20">
        <f>+G87*2.87%</f>
        <v>401.8</v>
      </c>
      <c r="K87" s="20">
        <f>G87*7.1%</f>
        <v>993.99999999999989</v>
      </c>
      <c r="L87" s="20">
        <f>G87*1.15%</f>
        <v>161</v>
      </c>
      <c r="M87" s="20">
        <f>+G87*3.04%</f>
        <v>425.6</v>
      </c>
      <c r="N87" s="20">
        <f>G87*7.09%</f>
        <v>992.6</v>
      </c>
      <c r="O87" s="20"/>
      <c r="P87" s="20">
        <f>J87+K87+L87+M87+N87</f>
        <v>2975</v>
      </c>
      <c r="Q87" s="20"/>
      <c r="R87" s="20">
        <f>+J87+M87+O87+Q87+H87</f>
        <v>2803.28</v>
      </c>
      <c r="S87" s="20">
        <f>+N87+L87+K87</f>
        <v>2147.6</v>
      </c>
      <c r="T87" s="21">
        <f>+G87-R87</f>
        <v>11196.72</v>
      </c>
      <c r="U87" s="61"/>
      <c r="V87"/>
      <c r="W87"/>
      <c r="X87"/>
      <c r="Y87"/>
      <c r="Z87"/>
      <c r="AA87"/>
      <c r="AB87"/>
      <c r="AC87"/>
      <c r="AD87"/>
      <c r="AE87"/>
    </row>
    <row r="88" spans="2:31" ht="15.75" customHeight="1" x14ac:dyDescent="0.25">
      <c r="B88" s="16">
        <f t="shared" si="1"/>
        <v>67</v>
      </c>
      <c r="C88" s="17" t="s">
        <v>399</v>
      </c>
      <c r="D88" s="18" t="s">
        <v>120</v>
      </c>
      <c r="E88" s="18" t="s">
        <v>83</v>
      </c>
      <c r="F88" s="18" t="s">
        <v>85</v>
      </c>
      <c r="G88" s="20">
        <v>40000</v>
      </c>
      <c r="H88" s="20">
        <v>8447.2199999999993</v>
      </c>
      <c r="I88" s="20"/>
      <c r="J88" s="20">
        <f>+G88*2.87%</f>
        <v>1148</v>
      </c>
      <c r="K88" s="20">
        <f>G88*7.1%</f>
        <v>2839.9999999999995</v>
      </c>
      <c r="L88" s="20">
        <f>G88*1.15%</f>
        <v>460</v>
      </c>
      <c r="M88" s="20">
        <f>+G88*3.04%</f>
        <v>1216</v>
      </c>
      <c r="N88" s="20">
        <f>G88*7.09%</f>
        <v>2836</v>
      </c>
      <c r="O88" s="20"/>
      <c r="P88" s="20">
        <f>J88+K88+L88+M88+N88</f>
        <v>8500</v>
      </c>
      <c r="Q88" s="20"/>
      <c r="R88" s="20">
        <f>+J88+M88+O88+Q88+H88</f>
        <v>10811.22</v>
      </c>
      <c r="S88" s="20">
        <f>+N88+L88+K88</f>
        <v>6136</v>
      </c>
      <c r="T88" s="21">
        <f>+G88-R88</f>
        <v>29188.78</v>
      </c>
      <c r="U88" s="61"/>
      <c r="V88"/>
      <c r="W88"/>
      <c r="X88"/>
      <c r="Y88"/>
      <c r="Z88"/>
      <c r="AA88"/>
      <c r="AB88"/>
      <c r="AC88"/>
      <c r="AD88"/>
      <c r="AE88"/>
    </row>
    <row r="89" spans="2:31" ht="15" customHeight="1" x14ac:dyDescent="0.25">
      <c r="B89" s="16">
        <f t="shared" si="1"/>
        <v>68</v>
      </c>
      <c r="C89" s="17" t="s">
        <v>340</v>
      </c>
      <c r="D89" s="18" t="s">
        <v>397</v>
      </c>
      <c r="E89" s="18" t="s">
        <v>321</v>
      </c>
      <c r="F89" s="18" t="s">
        <v>86</v>
      </c>
      <c r="G89" s="20">
        <v>10000</v>
      </c>
      <c r="H89" s="20">
        <v>2352.25</v>
      </c>
      <c r="I89" s="20"/>
      <c r="J89" s="20">
        <f>+G89*2.87%</f>
        <v>287</v>
      </c>
      <c r="K89" s="20">
        <f>G89*7.1%</f>
        <v>709.99999999999989</v>
      </c>
      <c r="L89" s="20">
        <f>G89*1.15%</f>
        <v>115</v>
      </c>
      <c r="M89" s="20">
        <f>+G89*3.04%</f>
        <v>304</v>
      </c>
      <c r="N89" s="20">
        <f>G89*7.09%</f>
        <v>709</v>
      </c>
      <c r="O89" s="20"/>
      <c r="P89" s="20">
        <f>J89+K89+L89+M89+N89</f>
        <v>2125</v>
      </c>
      <c r="Q89" s="20"/>
      <c r="R89" s="20">
        <f>+J89+M89+O89+Q89+H89</f>
        <v>2943.25</v>
      </c>
      <c r="S89" s="20">
        <f>+N89+L89+K89</f>
        <v>1534</v>
      </c>
      <c r="T89" s="21">
        <f>+G89-R89</f>
        <v>7056.75</v>
      </c>
      <c r="U89" s="61"/>
      <c r="V89"/>
      <c r="W89"/>
      <c r="X89"/>
      <c r="Y89"/>
      <c r="Z89"/>
      <c r="AA89"/>
      <c r="AB89"/>
      <c r="AC89"/>
      <c r="AD89"/>
      <c r="AE89"/>
    </row>
    <row r="90" spans="2:31" ht="12.75" customHeight="1" x14ac:dyDescent="0.25">
      <c r="B90" s="16">
        <f t="shared" si="1"/>
        <v>69</v>
      </c>
      <c r="C90" s="17" t="s">
        <v>339</v>
      </c>
      <c r="D90" s="18" t="s">
        <v>408</v>
      </c>
      <c r="E90" s="18" t="s">
        <v>407</v>
      </c>
      <c r="F90" s="18" t="s">
        <v>85</v>
      </c>
      <c r="G90" s="20">
        <v>15000</v>
      </c>
      <c r="H90" s="20">
        <v>2338.3200000000002</v>
      </c>
      <c r="I90" s="20"/>
      <c r="J90" s="20">
        <f>+G90*2.87%</f>
        <v>430.5</v>
      </c>
      <c r="K90" s="20">
        <f>G90*7.1%</f>
        <v>1065</v>
      </c>
      <c r="L90" s="20">
        <f>G90*1.15%</f>
        <v>172.5</v>
      </c>
      <c r="M90" s="20">
        <f>+G90*3.04%</f>
        <v>456</v>
      </c>
      <c r="N90" s="20">
        <f>G90*7.09%</f>
        <v>1063.5</v>
      </c>
      <c r="O90" s="20"/>
      <c r="P90" s="20">
        <f>J90+K90+L90+M90+N90</f>
        <v>3187.5</v>
      </c>
      <c r="Q90" s="20"/>
      <c r="R90" s="20">
        <f>+J90+M90+O90+Q90+H90</f>
        <v>3224.82</v>
      </c>
      <c r="S90" s="20">
        <f>+N90+L90+K90</f>
        <v>2301</v>
      </c>
      <c r="T90" s="21">
        <f>+G90-R90</f>
        <v>11775.18</v>
      </c>
      <c r="U90" s="61"/>
      <c r="V90"/>
      <c r="W90"/>
      <c r="X90"/>
      <c r="Y90"/>
      <c r="Z90"/>
      <c r="AA90"/>
      <c r="AB90"/>
      <c r="AC90"/>
      <c r="AD90"/>
      <c r="AE90"/>
    </row>
    <row r="91" spans="2:31" ht="12" customHeight="1" x14ac:dyDescent="0.25">
      <c r="B91" s="16">
        <f t="shared" si="1"/>
        <v>70</v>
      </c>
      <c r="C91" s="17" t="s">
        <v>386</v>
      </c>
      <c r="D91" s="18" t="s">
        <v>410</v>
      </c>
      <c r="E91" s="18" t="s">
        <v>75</v>
      </c>
      <c r="F91" s="18" t="s">
        <v>86</v>
      </c>
      <c r="G91" s="20">
        <v>13824.25</v>
      </c>
      <c r="H91" s="20">
        <v>1951.09</v>
      </c>
      <c r="I91" s="20"/>
      <c r="J91" s="20">
        <f>+G91*2.87%</f>
        <v>396.75597499999998</v>
      </c>
      <c r="K91" s="20">
        <f>G91*7.1%</f>
        <v>981.52174999999988</v>
      </c>
      <c r="L91" s="20">
        <f>G91*1.15%</f>
        <v>158.97887499999999</v>
      </c>
      <c r="M91" s="20">
        <f>+G91*3.04%</f>
        <v>420.25720000000001</v>
      </c>
      <c r="N91" s="20">
        <f>G91*7.09%</f>
        <v>980.1393250000001</v>
      </c>
      <c r="O91" s="20"/>
      <c r="P91" s="20">
        <f>J91+K91+L91+M91+N91</f>
        <v>2937.6531249999998</v>
      </c>
      <c r="Q91" s="20"/>
      <c r="R91" s="20">
        <f>+J91+M91+O91+Q91+H91</f>
        <v>2768.1031750000002</v>
      </c>
      <c r="S91" s="20">
        <f>+N91+L91+K91</f>
        <v>2120.6399499999998</v>
      </c>
      <c r="T91" s="21">
        <f>+G91-R91</f>
        <v>11056.146825</v>
      </c>
      <c r="U91" s="61"/>
      <c r="V91"/>
      <c r="W91"/>
      <c r="X91"/>
      <c r="Y91"/>
      <c r="Z91"/>
      <c r="AA91"/>
      <c r="AB91"/>
      <c r="AC91"/>
      <c r="AD91"/>
      <c r="AE91"/>
    </row>
    <row r="92" spans="2:31" ht="12" customHeight="1" x14ac:dyDescent="0.25">
      <c r="B92" s="16">
        <f t="shared" si="1"/>
        <v>71</v>
      </c>
      <c r="C92" s="17" t="s">
        <v>386</v>
      </c>
      <c r="D92" s="18" t="s">
        <v>413</v>
      </c>
      <c r="E92" s="18" t="s">
        <v>71</v>
      </c>
      <c r="F92" s="18" t="s">
        <v>86</v>
      </c>
      <c r="G92" s="20">
        <v>14000</v>
      </c>
      <c r="H92" s="20">
        <v>1975.89</v>
      </c>
      <c r="I92" s="20"/>
      <c r="J92" s="20">
        <f>+G92*2.87%</f>
        <v>401.8</v>
      </c>
      <c r="K92" s="20">
        <f>G92*7.1%</f>
        <v>993.99999999999989</v>
      </c>
      <c r="L92" s="20">
        <f>G92*1.15%</f>
        <v>161</v>
      </c>
      <c r="M92" s="20">
        <f>+G92*3.04%</f>
        <v>425.6</v>
      </c>
      <c r="N92" s="20">
        <f>G92*7.09%</f>
        <v>992.6</v>
      </c>
      <c r="O92" s="20"/>
      <c r="P92" s="20">
        <f>J92+K92+L92+M92+N92</f>
        <v>2975</v>
      </c>
      <c r="Q92" s="20"/>
      <c r="R92" s="20">
        <f>+J92+M92+O92+Q92+H92</f>
        <v>2803.29</v>
      </c>
      <c r="S92" s="20">
        <f>+N92+L92+K92</f>
        <v>2147.6</v>
      </c>
      <c r="T92" s="21">
        <f>+G92-R92</f>
        <v>11196.71</v>
      </c>
      <c r="U92" s="61"/>
      <c r="V92"/>
      <c r="W92"/>
      <c r="X92"/>
      <c r="Y92"/>
      <c r="Z92"/>
      <c r="AA92"/>
      <c r="AB92"/>
      <c r="AC92"/>
      <c r="AD92"/>
      <c r="AE92"/>
    </row>
    <row r="93" spans="2:31" ht="12" customHeight="1" x14ac:dyDescent="0.25">
      <c r="B93" s="16">
        <f t="shared" si="1"/>
        <v>72</v>
      </c>
      <c r="C93" s="17" t="s">
        <v>430</v>
      </c>
      <c r="D93" s="18" t="s">
        <v>415</v>
      </c>
      <c r="E93" s="18" t="s">
        <v>416</v>
      </c>
      <c r="F93" s="18" t="s">
        <v>85</v>
      </c>
      <c r="G93" s="20">
        <v>10000</v>
      </c>
      <c r="H93" s="20">
        <v>1411.34</v>
      </c>
      <c r="I93" s="20"/>
      <c r="J93" s="20">
        <f>+G93*2.87%</f>
        <v>287</v>
      </c>
      <c r="K93" s="20">
        <f>G93*7.1%</f>
        <v>709.99999999999989</v>
      </c>
      <c r="L93" s="20">
        <f>G93*1.15%</f>
        <v>115</v>
      </c>
      <c r="M93" s="20">
        <f>+G93*3.04%</f>
        <v>304</v>
      </c>
      <c r="N93" s="20">
        <f>G93*7.09%</f>
        <v>709</v>
      </c>
      <c r="O93" s="20"/>
      <c r="P93" s="20">
        <f>J93+K93+L93+M93+N93</f>
        <v>2125</v>
      </c>
      <c r="Q93" s="20"/>
      <c r="R93" s="20">
        <f>+J93+M93+O93+Q93+H93</f>
        <v>2002.34</v>
      </c>
      <c r="S93" s="20">
        <f>+N93+L93+K93</f>
        <v>1534</v>
      </c>
      <c r="T93" s="21">
        <f>+G93-R93</f>
        <v>7997.66</v>
      </c>
      <c r="U93" s="61"/>
      <c r="V93"/>
      <c r="W93"/>
      <c r="X93"/>
      <c r="Y93"/>
      <c r="Z93"/>
      <c r="AA93"/>
      <c r="AB93"/>
      <c r="AC93"/>
      <c r="AD93"/>
      <c r="AE93"/>
    </row>
    <row r="94" spans="2:31" ht="15" x14ac:dyDescent="0.25">
      <c r="B94" s="37"/>
      <c r="C94" s="57" t="s">
        <v>92</v>
      </c>
      <c r="D94" s="81"/>
      <c r="E94" s="81"/>
      <c r="F94" s="38"/>
      <c r="G94" s="40"/>
      <c r="H94" s="40"/>
      <c r="I94" s="40"/>
      <c r="J94" s="40"/>
      <c r="K94" s="40"/>
      <c r="L94" s="41"/>
      <c r="M94" s="40"/>
      <c r="N94" s="40"/>
      <c r="O94" s="41"/>
      <c r="P94" s="41"/>
      <c r="Q94" s="41"/>
      <c r="R94" s="41"/>
      <c r="S94" s="41"/>
      <c r="T94" s="41"/>
      <c r="U94" s="61"/>
      <c r="V94"/>
      <c r="W94"/>
      <c r="X94"/>
      <c r="Y94"/>
      <c r="Z94"/>
      <c r="AA94"/>
      <c r="AB94"/>
      <c r="AC94"/>
      <c r="AD94"/>
      <c r="AE94"/>
    </row>
    <row r="95" spans="2:31" ht="15" x14ac:dyDescent="0.25">
      <c r="B95" s="16">
        <f>1+B93</f>
        <v>73</v>
      </c>
      <c r="C95" s="17" t="s">
        <v>338</v>
      </c>
      <c r="D95" s="18" t="s">
        <v>343</v>
      </c>
      <c r="E95" s="18" t="s">
        <v>344</v>
      </c>
      <c r="F95" s="18" t="s">
        <v>85</v>
      </c>
      <c r="G95" s="20">
        <v>10000</v>
      </c>
      <c r="H95" s="20">
        <v>2352.3200000000002</v>
      </c>
      <c r="I95" s="20"/>
      <c r="J95" s="20">
        <f>+G95*2.87%</f>
        <v>287</v>
      </c>
      <c r="K95" s="20">
        <f>G95*7.1%</f>
        <v>709.99999999999989</v>
      </c>
      <c r="L95" s="20">
        <f>G95*1.15%</f>
        <v>115</v>
      </c>
      <c r="M95" s="20">
        <f>+G95*3.04%</f>
        <v>304</v>
      </c>
      <c r="N95" s="20">
        <f>G95*7.09%</f>
        <v>709</v>
      </c>
      <c r="O95" s="20"/>
      <c r="P95" s="20">
        <f>J95+K95+L95+M95+N95</f>
        <v>2125</v>
      </c>
      <c r="Q95" s="20"/>
      <c r="R95" s="20">
        <f>+J95+M95+O95+Q95+H95</f>
        <v>2943.32</v>
      </c>
      <c r="S95" s="20">
        <f>+N95+L95+K95</f>
        <v>1534</v>
      </c>
      <c r="T95" s="21">
        <f>+G95-R95</f>
        <v>7056.68</v>
      </c>
      <c r="U95" s="61"/>
      <c r="V95"/>
      <c r="W95"/>
      <c r="X95"/>
      <c r="Y95"/>
      <c r="Z95"/>
      <c r="AA95"/>
      <c r="AB95"/>
      <c r="AC95"/>
      <c r="AD95"/>
      <c r="AE95"/>
    </row>
    <row r="96" spans="2:31" ht="15" x14ac:dyDescent="0.25">
      <c r="B96" s="16">
        <f t="shared" si="1"/>
        <v>74</v>
      </c>
      <c r="C96" s="50" t="s">
        <v>319</v>
      </c>
      <c r="D96" s="18" t="s">
        <v>40</v>
      </c>
      <c r="E96" s="18" t="s">
        <v>74</v>
      </c>
      <c r="F96" s="18" t="s">
        <v>86</v>
      </c>
      <c r="G96" s="20">
        <v>59000</v>
      </c>
      <c r="H96" s="20">
        <v>11521.65</v>
      </c>
      <c r="I96" s="20"/>
      <c r="J96" s="20">
        <f>+G96*2.87%</f>
        <v>1693.3</v>
      </c>
      <c r="K96" s="20">
        <f>G96*7.1%</f>
        <v>4189</v>
      </c>
      <c r="L96" s="20">
        <f>G96*1.15%</f>
        <v>678.5</v>
      </c>
      <c r="M96" s="20">
        <f>+G96*3.04%</f>
        <v>1793.6</v>
      </c>
      <c r="N96" s="20">
        <f>G96*7.09%</f>
        <v>4183.1000000000004</v>
      </c>
      <c r="O96" s="20"/>
      <c r="P96" s="20">
        <f>J96+K96+L96+M96+N96</f>
        <v>12537.5</v>
      </c>
      <c r="Q96" s="20"/>
      <c r="R96" s="20">
        <f>+J96+M96+O96+Q96+H96</f>
        <v>15008.55</v>
      </c>
      <c r="S96" s="20">
        <f>+N96+L96+K96</f>
        <v>9050.6</v>
      </c>
      <c r="T96" s="21">
        <f>+G96-R96</f>
        <v>43991.45</v>
      </c>
      <c r="U96" s="61"/>
      <c r="V96"/>
      <c r="W96"/>
      <c r="X96"/>
      <c r="Y96"/>
      <c r="Z96"/>
      <c r="AA96"/>
      <c r="AB96"/>
      <c r="AC96"/>
      <c r="AD96"/>
      <c r="AE96"/>
    </row>
    <row r="97" spans="2:34" ht="15" x14ac:dyDescent="0.25">
      <c r="B97" s="16">
        <f t="shared" si="1"/>
        <v>75</v>
      </c>
      <c r="C97" s="17" t="s">
        <v>338</v>
      </c>
      <c r="D97" s="18" t="s">
        <v>327</v>
      </c>
      <c r="E97" s="18" t="s">
        <v>321</v>
      </c>
      <c r="F97" s="18" t="s">
        <v>85</v>
      </c>
      <c r="G97" s="20">
        <v>10000</v>
      </c>
      <c r="H97" s="20">
        <v>2352.3200000000002</v>
      </c>
      <c r="I97" s="20"/>
      <c r="J97" s="20">
        <f>+G97*2.87%</f>
        <v>287</v>
      </c>
      <c r="K97" s="20">
        <f>G97*7.1%</f>
        <v>709.99999999999989</v>
      </c>
      <c r="L97" s="20">
        <f>G97*1.15%</f>
        <v>115</v>
      </c>
      <c r="M97" s="20">
        <f>+G97*3.04%</f>
        <v>304</v>
      </c>
      <c r="N97" s="20">
        <f>G97*7.09%</f>
        <v>709</v>
      </c>
      <c r="O97" s="20"/>
      <c r="P97" s="20">
        <f>J97+K97+L97+M97+N97</f>
        <v>2125</v>
      </c>
      <c r="Q97" s="20"/>
      <c r="R97" s="20">
        <f>+J97+M97+O97+Q97+H97</f>
        <v>2943.32</v>
      </c>
      <c r="S97" s="20">
        <f>+N97+L97+K97</f>
        <v>1534</v>
      </c>
      <c r="T97" s="21">
        <f>+G97-R97</f>
        <v>7056.68</v>
      </c>
      <c r="U97" s="61"/>
      <c r="V97"/>
      <c r="W97"/>
      <c r="X97"/>
      <c r="Y97"/>
      <c r="Z97"/>
      <c r="AA97"/>
      <c r="AB97"/>
      <c r="AC97"/>
      <c r="AD97"/>
      <c r="AE97"/>
    </row>
    <row r="98" spans="2:34" ht="15" x14ac:dyDescent="0.25">
      <c r="B98" s="16">
        <f t="shared" si="1"/>
        <v>76</v>
      </c>
      <c r="C98" s="17" t="s">
        <v>320</v>
      </c>
      <c r="D98" s="54" t="s">
        <v>54</v>
      </c>
      <c r="E98" s="54" t="s">
        <v>118</v>
      </c>
      <c r="F98" s="18" t="s">
        <v>86</v>
      </c>
      <c r="G98" s="20">
        <v>10000</v>
      </c>
      <c r="H98" s="20">
        <v>2352.3200000000002</v>
      </c>
      <c r="I98" s="20"/>
      <c r="J98" s="20">
        <f>+G98*2.87%</f>
        <v>287</v>
      </c>
      <c r="K98" s="20">
        <f>G98*7.1%</f>
        <v>709.99999999999989</v>
      </c>
      <c r="L98" s="20">
        <f>G98*1.15%</f>
        <v>115</v>
      </c>
      <c r="M98" s="20">
        <f>+G98*3.04%</f>
        <v>304</v>
      </c>
      <c r="N98" s="20">
        <f>G98*7.09%</f>
        <v>709</v>
      </c>
      <c r="O98" s="20"/>
      <c r="P98" s="20">
        <f>J98+K98+L98+M98+N98</f>
        <v>2125</v>
      </c>
      <c r="Q98" s="20"/>
      <c r="R98" s="20">
        <f>+J98+M98+O98+Q98+H98</f>
        <v>2943.32</v>
      </c>
      <c r="S98" s="20">
        <f>+N98+L98+K98</f>
        <v>1534</v>
      </c>
      <c r="T98" s="21">
        <f>+G98-R98</f>
        <v>7056.68</v>
      </c>
      <c r="U98" s="61"/>
      <c r="V98"/>
      <c r="W98"/>
      <c r="X98"/>
      <c r="Y98"/>
      <c r="Z98"/>
      <c r="AA98"/>
      <c r="AB98"/>
      <c r="AC98"/>
      <c r="AD98"/>
      <c r="AE98"/>
    </row>
    <row r="99" spans="2:34" ht="15" x14ac:dyDescent="0.25">
      <c r="B99" s="16">
        <f t="shared" si="1"/>
        <v>77</v>
      </c>
      <c r="C99" s="17" t="s">
        <v>338</v>
      </c>
      <c r="D99" s="18" t="s">
        <v>333</v>
      </c>
      <c r="E99" s="18" t="s">
        <v>321</v>
      </c>
      <c r="F99" s="18" t="s">
        <v>85</v>
      </c>
      <c r="G99" s="19">
        <v>10000</v>
      </c>
      <c r="H99" s="20">
        <v>2352.3200000000002</v>
      </c>
      <c r="I99" s="20"/>
      <c r="J99" s="20">
        <f>+G99*2.87%</f>
        <v>287</v>
      </c>
      <c r="K99" s="20">
        <f>G99*7.1%</f>
        <v>709.99999999999989</v>
      </c>
      <c r="L99" s="20">
        <f>G99*1.15%</f>
        <v>115</v>
      </c>
      <c r="M99" s="20">
        <f>+G99*3.04%</f>
        <v>304</v>
      </c>
      <c r="N99" s="20">
        <f>G99*7.09%</f>
        <v>709</v>
      </c>
      <c r="O99" s="20"/>
      <c r="P99" s="20">
        <f>J99+K99+L99+M99+N99</f>
        <v>2125</v>
      </c>
      <c r="Q99" s="20"/>
      <c r="R99" s="20">
        <f>+J99+M99+O99+Q99+H99</f>
        <v>2943.32</v>
      </c>
      <c r="S99" s="20">
        <f>+N99+L99+K99</f>
        <v>1534</v>
      </c>
      <c r="T99" s="21">
        <f>+G99-R99</f>
        <v>7056.68</v>
      </c>
      <c r="U99" s="61"/>
      <c r="V99"/>
      <c r="W99"/>
      <c r="X99"/>
      <c r="Y99"/>
      <c r="Z99"/>
      <c r="AA99"/>
      <c r="AB99"/>
      <c r="AC99"/>
      <c r="AD99"/>
      <c r="AE99"/>
    </row>
    <row r="100" spans="2:34" ht="15" x14ac:dyDescent="0.25">
      <c r="B100" s="16">
        <f t="shared" si="1"/>
        <v>78</v>
      </c>
      <c r="C100" s="17" t="s">
        <v>369</v>
      </c>
      <c r="D100" s="54" t="s">
        <v>188</v>
      </c>
      <c r="E100" s="54" t="s">
        <v>189</v>
      </c>
      <c r="F100" s="18" t="s">
        <v>86</v>
      </c>
      <c r="G100" s="19">
        <v>14000</v>
      </c>
      <c r="H100" s="20">
        <v>1975.88</v>
      </c>
      <c r="I100" s="20"/>
      <c r="J100" s="20">
        <f>+G100*2.87%</f>
        <v>401.8</v>
      </c>
      <c r="K100" s="20">
        <f>G100*7.1%</f>
        <v>993.99999999999989</v>
      </c>
      <c r="L100" s="20">
        <f>G100*1.15%</f>
        <v>161</v>
      </c>
      <c r="M100" s="20">
        <f>+G100*3.04%</f>
        <v>425.6</v>
      </c>
      <c r="N100" s="20">
        <f>G100*7.09%</f>
        <v>992.6</v>
      </c>
      <c r="O100" s="20"/>
      <c r="P100" s="20">
        <f>J100+K100+L100+M100+N100</f>
        <v>2975</v>
      </c>
      <c r="Q100" s="20"/>
      <c r="R100" s="20">
        <f>+J100+M100+O100+Q100+H100</f>
        <v>2803.28</v>
      </c>
      <c r="S100" s="20">
        <f>+N100+L100+K100</f>
        <v>2147.6</v>
      </c>
      <c r="T100" s="21">
        <f>+G100-R100</f>
        <v>11196.72</v>
      </c>
      <c r="U100" s="61"/>
      <c r="V100"/>
      <c r="W100"/>
      <c r="X100"/>
      <c r="Y100"/>
      <c r="Z100"/>
      <c r="AA100"/>
      <c r="AB100"/>
      <c r="AC100"/>
      <c r="AD100"/>
      <c r="AE100"/>
      <c r="AG100" s="63"/>
    </row>
    <row r="101" spans="2:34" ht="15" x14ac:dyDescent="0.25">
      <c r="B101" s="16">
        <f t="shared" si="1"/>
        <v>79</v>
      </c>
      <c r="C101" s="17" t="s">
        <v>400</v>
      </c>
      <c r="D101" s="54" t="s">
        <v>66</v>
      </c>
      <c r="E101" s="54" t="s">
        <v>72</v>
      </c>
      <c r="F101" s="18" t="s">
        <v>85</v>
      </c>
      <c r="G101" s="19">
        <v>45000</v>
      </c>
      <c r="H101" s="20">
        <v>10585.2</v>
      </c>
      <c r="I101" s="20"/>
      <c r="J101" s="20">
        <f>+G101*2.87%</f>
        <v>1291.5</v>
      </c>
      <c r="K101" s="20">
        <f>G101*7.1%</f>
        <v>3194.9999999999995</v>
      </c>
      <c r="L101" s="20">
        <f>G101*1.15%</f>
        <v>517.5</v>
      </c>
      <c r="M101" s="20">
        <f>+G101*3.04%</f>
        <v>1368</v>
      </c>
      <c r="N101" s="20">
        <f>G101*7.09%</f>
        <v>3190.5</v>
      </c>
      <c r="O101" s="20"/>
      <c r="P101" s="20">
        <f>J101+K101+L101+M101+N101</f>
        <v>9562.5</v>
      </c>
      <c r="Q101" s="20"/>
      <c r="R101" s="20">
        <f>+J101+M101+O101+Q101+H101</f>
        <v>13244.7</v>
      </c>
      <c r="S101" s="20">
        <f>+N101+L101+K101</f>
        <v>6903</v>
      </c>
      <c r="T101" s="21">
        <f>+G101-R101</f>
        <v>31755.3</v>
      </c>
      <c r="U101" s="61"/>
      <c r="V101"/>
      <c r="W101"/>
      <c r="X101"/>
      <c r="Y101"/>
      <c r="Z101"/>
      <c r="AA101"/>
      <c r="AB101"/>
      <c r="AC101"/>
      <c r="AD101"/>
      <c r="AE101"/>
      <c r="AH101" s="63"/>
    </row>
    <row r="102" spans="2:34" ht="15" x14ac:dyDescent="0.25">
      <c r="B102" s="16">
        <f t="shared" si="1"/>
        <v>80</v>
      </c>
      <c r="C102" s="17" t="s">
        <v>338</v>
      </c>
      <c r="D102" s="54" t="s">
        <v>393</v>
      </c>
      <c r="E102" s="54" t="s">
        <v>321</v>
      </c>
      <c r="F102" s="18" t="s">
        <v>85</v>
      </c>
      <c r="G102" s="19">
        <v>10000</v>
      </c>
      <c r="H102" s="20">
        <v>2352.3200000000002</v>
      </c>
      <c r="I102" s="20"/>
      <c r="J102" s="20">
        <f>+G102*2.87%</f>
        <v>287</v>
      </c>
      <c r="K102" s="20">
        <f>G102*7.1%</f>
        <v>709.99999999999989</v>
      </c>
      <c r="L102" s="20">
        <f>G102*1.15%</f>
        <v>115</v>
      </c>
      <c r="M102" s="20">
        <f>+G102*3.04%</f>
        <v>304</v>
      </c>
      <c r="N102" s="20">
        <f>G102*7.09%</f>
        <v>709</v>
      </c>
      <c r="O102" s="20"/>
      <c r="P102" s="20">
        <f>J102+K102+L102+M102+N102</f>
        <v>2125</v>
      </c>
      <c r="Q102" s="20"/>
      <c r="R102" s="20">
        <f>+J102+M102+O102+Q102+H102</f>
        <v>2943.32</v>
      </c>
      <c r="S102" s="20">
        <f>+N102+L102+K102</f>
        <v>1534</v>
      </c>
      <c r="T102" s="21">
        <f>+G102-R102</f>
        <v>7056.68</v>
      </c>
      <c r="U102" s="61"/>
      <c r="V102"/>
      <c r="W102"/>
      <c r="X102"/>
      <c r="Y102"/>
      <c r="Z102"/>
      <c r="AA102"/>
      <c r="AB102"/>
      <c r="AC102"/>
      <c r="AD102"/>
      <c r="AE102"/>
    </row>
    <row r="103" spans="2:34" ht="15" x14ac:dyDescent="0.25">
      <c r="B103" s="16">
        <f t="shared" si="1"/>
        <v>81</v>
      </c>
      <c r="C103" s="17" t="s">
        <v>334</v>
      </c>
      <c r="D103" s="54" t="s">
        <v>405</v>
      </c>
      <c r="E103" s="54" t="s">
        <v>71</v>
      </c>
      <c r="F103" s="18" t="s">
        <v>85</v>
      </c>
      <c r="G103" s="19">
        <v>15000</v>
      </c>
      <c r="H103" s="20">
        <v>3377.95</v>
      </c>
      <c r="I103" s="20"/>
      <c r="J103" s="20">
        <f>+G103*2.87%</f>
        <v>430.5</v>
      </c>
      <c r="K103" s="20">
        <f>G103*7.1%</f>
        <v>1065</v>
      </c>
      <c r="L103" s="20">
        <f>G103*1.15%</f>
        <v>172.5</v>
      </c>
      <c r="M103" s="20">
        <f>+G103*3.04%</f>
        <v>456</v>
      </c>
      <c r="N103" s="20">
        <f>G103*7.09%</f>
        <v>1063.5</v>
      </c>
      <c r="O103" s="20"/>
      <c r="P103" s="20">
        <f>J103+K103+L103+M103+N103</f>
        <v>3187.5</v>
      </c>
      <c r="Q103" s="20"/>
      <c r="R103" s="20">
        <f>+J103+M103+O103+Q103+H103</f>
        <v>4264.45</v>
      </c>
      <c r="S103" s="20">
        <f>+N103+L103+K103</f>
        <v>2301</v>
      </c>
      <c r="T103" s="21">
        <f>+G103-R103</f>
        <v>10735.55</v>
      </c>
      <c r="U103" s="61"/>
      <c r="V103"/>
      <c r="W103"/>
      <c r="X103"/>
      <c r="Y103"/>
      <c r="Z103"/>
      <c r="AA103"/>
      <c r="AB103"/>
      <c r="AC103"/>
      <c r="AD103"/>
      <c r="AE103"/>
    </row>
    <row r="104" spans="2:34" ht="15" x14ac:dyDescent="0.25">
      <c r="B104" s="37"/>
      <c r="C104" s="57" t="s">
        <v>87</v>
      </c>
      <c r="D104" s="37"/>
      <c r="E104" s="37"/>
      <c r="F104" s="38"/>
      <c r="G104" s="40"/>
      <c r="H104" s="40"/>
      <c r="I104" s="40"/>
      <c r="J104" s="40"/>
      <c r="K104" s="40"/>
      <c r="L104" s="41"/>
      <c r="M104" s="40"/>
      <c r="N104" s="40"/>
      <c r="O104" s="41"/>
      <c r="P104" s="41"/>
      <c r="Q104" s="41"/>
      <c r="R104" s="41"/>
      <c r="S104" s="41"/>
      <c r="T104" s="42"/>
      <c r="U104" s="61"/>
      <c r="V104"/>
      <c r="W104"/>
      <c r="X104"/>
      <c r="Y104"/>
      <c r="Z104"/>
      <c r="AA104"/>
      <c r="AB104"/>
      <c r="AC104"/>
      <c r="AD104"/>
      <c r="AE104"/>
    </row>
    <row r="105" spans="2:34" ht="15" x14ac:dyDescent="0.25">
      <c r="B105" s="16">
        <f>1+B103</f>
        <v>82</v>
      </c>
      <c r="C105" s="17" t="s">
        <v>335</v>
      </c>
      <c r="D105" s="79" t="s">
        <v>323</v>
      </c>
      <c r="E105" s="79" t="s">
        <v>321</v>
      </c>
      <c r="F105" s="18" t="s">
        <v>85</v>
      </c>
      <c r="G105" s="20">
        <v>10000</v>
      </c>
      <c r="H105" s="20">
        <v>2352.3200000000002</v>
      </c>
      <c r="I105" s="20"/>
      <c r="J105" s="20">
        <f>+G105*2.87%</f>
        <v>287</v>
      </c>
      <c r="K105" s="20">
        <f>G105*7.1%</f>
        <v>709.99999999999989</v>
      </c>
      <c r="L105" s="20">
        <f>G105*1.15%</f>
        <v>115</v>
      </c>
      <c r="M105" s="20">
        <f>+G105*3.04%</f>
        <v>304</v>
      </c>
      <c r="N105" s="20">
        <f>G105*7.09%</f>
        <v>709</v>
      </c>
      <c r="O105" s="20"/>
      <c r="P105" s="20">
        <f>J105+K105+L105+M105+N105</f>
        <v>2125</v>
      </c>
      <c r="Q105" s="20"/>
      <c r="R105" s="20">
        <f>+J105+M105+O105+Q105+H105</f>
        <v>2943.32</v>
      </c>
      <c r="S105" s="20">
        <f>+N105+L105+K105</f>
        <v>1534</v>
      </c>
      <c r="T105" s="21">
        <f>+G105-R105</f>
        <v>7056.68</v>
      </c>
      <c r="U105" s="61"/>
      <c r="V105"/>
      <c r="W105"/>
      <c r="X105"/>
      <c r="Y105"/>
      <c r="Z105"/>
      <c r="AA105"/>
      <c r="AB105"/>
      <c r="AC105"/>
      <c r="AD105"/>
      <c r="AE105"/>
    </row>
    <row r="106" spans="2:34" ht="15" x14ac:dyDescent="0.25">
      <c r="B106" s="16">
        <f t="shared" si="1"/>
        <v>83</v>
      </c>
      <c r="C106" s="17" t="s">
        <v>336</v>
      </c>
      <c r="D106" s="18" t="s">
        <v>324</v>
      </c>
      <c r="E106" s="18" t="s">
        <v>321</v>
      </c>
      <c r="F106" s="18" t="s">
        <v>85</v>
      </c>
      <c r="G106" s="20">
        <v>10000</v>
      </c>
      <c r="H106" s="20">
        <v>2352.3200000000002</v>
      </c>
      <c r="I106" s="20"/>
      <c r="J106" s="20">
        <f>+G106*2.87%</f>
        <v>287</v>
      </c>
      <c r="K106" s="20">
        <f>G106*7.1%</f>
        <v>709.99999999999989</v>
      </c>
      <c r="L106" s="20">
        <f>G106*1.15%</f>
        <v>115</v>
      </c>
      <c r="M106" s="20">
        <f>+G106*3.04%</f>
        <v>304</v>
      </c>
      <c r="N106" s="20">
        <f>G106*7.09%</f>
        <v>709</v>
      </c>
      <c r="O106" s="20"/>
      <c r="P106" s="20">
        <f>J106+K106+L106+M106+N106</f>
        <v>2125</v>
      </c>
      <c r="Q106" s="20"/>
      <c r="R106" s="20">
        <f>+J106+M106+O106+Q106+H106</f>
        <v>2943.32</v>
      </c>
      <c r="S106" s="20">
        <f>+N106+L106+K106</f>
        <v>1534</v>
      </c>
      <c r="T106" s="21">
        <f>+G106-R106</f>
        <v>7056.68</v>
      </c>
      <c r="U106" s="61"/>
      <c r="V106"/>
      <c r="W106"/>
      <c r="X106"/>
      <c r="Y106"/>
      <c r="Z106"/>
      <c r="AA106"/>
      <c r="AB106"/>
      <c r="AC106"/>
      <c r="AD106"/>
      <c r="AE106"/>
    </row>
    <row r="107" spans="2:34" ht="15" x14ac:dyDescent="0.25">
      <c r="B107" s="16">
        <f t="shared" si="1"/>
        <v>84</v>
      </c>
      <c r="C107" s="17" t="s">
        <v>335</v>
      </c>
      <c r="D107" s="18" t="s">
        <v>330</v>
      </c>
      <c r="E107" s="18" t="s">
        <v>321</v>
      </c>
      <c r="F107" s="18" t="s">
        <v>85</v>
      </c>
      <c r="G107" s="19">
        <v>10000</v>
      </c>
      <c r="H107" s="20"/>
      <c r="I107" s="20"/>
      <c r="J107" s="20">
        <f>+G107*2.87%</f>
        <v>287</v>
      </c>
      <c r="K107" s="20">
        <f>G107*7.1%</f>
        <v>709.99999999999989</v>
      </c>
      <c r="L107" s="20">
        <f>G107*1.15%</f>
        <v>115</v>
      </c>
      <c r="M107" s="20">
        <f>+G107*3.04%</f>
        <v>304</v>
      </c>
      <c r="N107" s="20">
        <f>G107*7.09%</f>
        <v>709</v>
      </c>
      <c r="O107" s="20"/>
      <c r="P107" s="20">
        <f>J107+K107+L107+M107+N107</f>
        <v>2125</v>
      </c>
      <c r="Q107" s="20"/>
      <c r="R107" s="20">
        <f>+J107+M107+O107+Q107+H107</f>
        <v>591</v>
      </c>
      <c r="S107" s="20">
        <f>+N107+L107+K107</f>
        <v>1534</v>
      </c>
      <c r="T107" s="21">
        <f>+G107-R107</f>
        <v>9409</v>
      </c>
      <c r="U107" s="61"/>
      <c r="V107"/>
      <c r="W107"/>
      <c r="X107"/>
      <c r="Y107"/>
      <c r="Z107"/>
      <c r="AA107"/>
      <c r="AB107"/>
      <c r="AC107"/>
      <c r="AD107"/>
      <c r="AE107"/>
    </row>
    <row r="108" spans="2:34" ht="15" x14ac:dyDescent="0.25">
      <c r="B108" s="16">
        <f t="shared" si="1"/>
        <v>85</v>
      </c>
      <c r="C108" s="62" t="s">
        <v>342</v>
      </c>
      <c r="D108" s="18" t="s">
        <v>332</v>
      </c>
      <c r="E108" s="18" t="s">
        <v>321</v>
      </c>
      <c r="F108" s="18" t="s">
        <v>86</v>
      </c>
      <c r="G108" s="19">
        <v>10000</v>
      </c>
      <c r="H108" s="20">
        <v>2352.3200000000002</v>
      </c>
      <c r="I108" s="20"/>
      <c r="J108" s="20">
        <f>+G108*2.87%</f>
        <v>287</v>
      </c>
      <c r="K108" s="20">
        <f>G108*7.1%</f>
        <v>709.99999999999989</v>
      </c>
      <c r="L108" s="20">
        <f>G108*1.15%</f>
        <v>115</v>
      </c>
      <c r="M108" s="20">
        <f>+G108*3.04%</f>
        <v>304</v>
      </c>
      <c r="N108" s="20">
        <f>G108*7.09%</f>
        <v>709</v>
      </c>
      <c r="O108" s="20">
        <v>5146.38</v>
      </c>
      <c r="P108" s="20">
        <f>J108+K108+L108+M108+N108</f>
        <v>2125</v>
      </c>
      <c r="Q108" s="20"/>
      <c r="R108" s="20">
        <f>+J108+M108+Q108+H108</f>
        <v>2943.32</v>
      </c>
      <c r="S108" s="20">
        <f>+N108+L108+K108</f>
        <v>1534</v>
      </c>
      <c r="T108" s="21">
        <f>+G108-R108</f>
        <v>7056.68</v>
      </c>
      <c r="U108" s="61"/>
      <c r="V108"/>
      <c r="W108"/>
      <c r="X108"/>
      <c r="Y108"/>
      <c r="Z108"/>
      <c r="AA108"/>
      <c r="AB108"/>
      <c r="AC108"/>
      <c r="AD108"/>
      <c r="AE108"/>
    </row>
    <row r="109" spans="2:34" ht="15" x14ac:dyDescent="0.25">
      <c r="B109" s="16">
        <f t="shared" si="1"/>
        <v>86</v>
      </c>
      <c r="C109" s="17" t="s">
        <v>362</v>
      </c>
      <c r="D109" s="80" t="s">
        <v>357</v>
      </c>
      <c r="E109" s="80" t="s">
        <v>75</v>
      </c>
      <c r="F109" s="18" t="s">
        <v>86</v>
      </c>
      <c r="G109" s="19">
        <v>56765.47</v>
      </c>
      <c r="H109" s="20">
        <v>11206.28</v>
      </c>
      <c r="I109" s="20"/>
      <c r="J109" s="20">
        <f>+G109*2.87%</f>
        <v>1629.168989</v>
      </c>
      <c r="K109" s="20">
        <f>G109*7.1%</f>
        <v>4030.3483699999997</v>
      </c>
      <c r="L109" s="20">
        <f>G109*1.15%</f>
        <v>652.80290500000001</v>
      </c>
      <c r="M109" s="20">
        <f>+G109*3.04%</f>
        <v>1725.670288</v>
      </c>
      <c r="N109" s="20">
        <f>G109*7.09%</f>
        <v>4024.6718230000001</v>
      </c>
      <c r="O109" s="20"/>
      <c r="P109" s="20">
        <f>J109+K109+L109+M109+N109</f>
        <v>12062.662375</v>
      </c>
      <c r="Q109" s="20"/>
      <c r="R109" s="20">
        <f>+J109+M109+O109+Q109+H109</f>
        <v>14561.119277000002</v>
      </c>
      <c r="S109" s="20">
        <f>+N109+L109+K109</f>
        <v>8707.8230980000008</v>
      </c>
      <c r="T109" s="21">
        <f>+G109-R109</f>
        <v>42204.350722999996</v>
      </c>
      <c r="U109" s="61"/>
      <c r="V109"/>
      <c r="W109"/>
      <c r="X109"/>
      <c r="Y109" s="68"/>
      <c r="Z109"/>
      <c r="AA109"/>
      <c r="AB109" s="68"/>
      <c r="AC109"/>
      <c r="AD109" s="68"/>
      <c r="AE109"/>
    </row>
    <row r="110" spans="2:34" ht="15" x14ac:dyDescent="0.25">
      <c r="B110" s="16">
        <f t="shared" si="1"/>
        <v>87</v>
      </c>
      <c r="C110" s="17" t="s">
        <v>335</v>
      </c>
      <c r="D110" s="18" t="s">
        <v>31</v>
      </c>
      <c r="E110" s="18" t="s">
        <v>321</v>
      </c>
      <c r="F110" s="18" t="s">
        <v>85</v>
      </c>
      <c r="G110" s="19">
        <v>40000</v>
      </c>
      <c r="H110" s="20">
        <v>9409.07</v>
      </c>
      <c r="I110" s="20"/>
      <c r="J110" s="20">
        <f>+G110*2.87%</f>
        <v>1148</v>
      </c>
      <c r="K110" s="20">
        <f>G110*7.1%</f>
        <v>2839.9999999999995</v>
      </c>
      <c r="L110" s="20">
        <f>G110*1.15%</f>
        <v>460</v>
      </c>
      <c r="M110" s="20">
        <f>+G110*3.04%</f>
        <v>1216</v>
      </c>
      <c r="N110" s="20">
        <f>G110*7.09%</f>
        <v>2836</v>
      </c>
      <c r="O110" s="20"/>
      <c r="P110" s="20">
        <f>J110+K110+L110+M110+N110</f>
        <v>8500</v>
      </c>
      <c r="Q110" s="20"/>
      <c r="R110" s="20">
        <f>+J110+M110+O110+Q110+H110</f>
        <v>11773.07</v>
      </c>
      <c r="S110" s="20">
        <f>+N110+L110+K110</f>
        <v>6136</v>
      </c>
      <c r="T110" s="21">
        <f>+G110-R110</f>
        <v>28226.93</v>
      </c>
      <c r="U110" s="61"/>
      <c r="V110"/>
      <c r="W110"/>
      <c r="X110"/>
      <c r="Y110"/>
      <c r="Z110"/>
      <c r="AA110"/>
      <c r="AB110"/>
      <c r="AC110"/>
      <c r="AD110"/>
      <c r="AE110"/>
    </row>
    <row r="111" spans="2:34" ht="15" x14ac:dyDescent="0.25">
      <c r="B111" s="16">
        <f t="shared" si="1"/>
        <v>88</v>
      </c>
      <c r="C111" s="17" t="s">
        <v>387</v>
      </c>
      <c r="D111" s="18" t="s">
        <v>44</v>
      </c>
      <c r="E111" s="18" t="s">
        <v>71</v>
      </c>
      <c r="F111" s="18" t="s">
        <v>85</v>
      </c>
      <c r="G111" s="19">
        <v>14000</v>
      </c>
      <c r="H111" s="20">
        <v>1975.88</v>
      </c>
      <c r="I111" s="20"/>
      <c r="J111" s="20">
        <f>+G111*2.87%</f>
        <v>401.8</v>
      </c>
      <c r="K111" s="20">
        <f>G111*7.1%</f>
        <v>993.99999999999989</v>
      </c>
      <c r="L111" s="20">
        <f>G111*1.15%</f>
        <v>161</v>
      </c>
      <c r="M111" s="20">
        <f>+G111*3.04%</f>
        <v>425.6</v>
      </c>
      <c r="N111" s="20">
        <f>G111*7.09%</f>
        <v>992.6</v>
      </c>
      <c r="O111" s="20"/>
      <c r="P111" s="20">
        <f>J111+K111+L111+M111+N111</f>
        <v>2975</v>
      </c>
      <c r="Q111" s="20"/>
      <c r="R111" s="20">
        <f>+J111+M111+O111+Q111+H111</f>
        <v>2803.28</v>
      </c>
      <c r="S111" s="20">
        <f>+N111+L111+K111</f>
        <v>2147.6</v>
      </c>
      <c r="T111" s="21">
        <f>+G111-R111</f>
        <v>11196.72</v>
      </c>
      <c r="U111" s="61"/>
      <c r="V111"/>
      <c r="W111"/>
      <c r="X111"/>
      <c r="Y111"/>
      <c r="Z111"/>
      <c r="AA111"/>
      <c r="AB111"/>
      <c r="AC111"/>
      <c r="AD111"/>
      <c r="AE111"/>
    </row>
    <row r="112" spans="2:34" ht="15" x14ac:dyDescent="0.25">
      <c r="B112" s="16">
        <f t="shared" si="1"/>
        <v>89</v>
      </c>
      <c r="C112" s="17" t="s">
        <v>335</v>
      </c>
      <c r="D112" s="18" t="s">
        <v>395</v>
      </c>
      <c r="E112" s="18" t="s">
        <v>321</v>
      </c>
      <c r="F112" s="18" t="s">
        <v>85</v>
      </c>
      <c r="G112" s="19">
        <v>10000</v>
      </c>
      <c r="H112" s="20">
        <v>2352.3200000000002</v>
      </c>
      <c r="I112" s="20"/>
      <c r="J112" s="20">
        <f>+G112*2.87%</f>
        <v>287</v>
      </c>
      <c r="K112" s="20">
        <f>G112*7.1%</f>
        <v>709.99999999999989</v>
      </c>
      <c r="L112" s="20">
        <f>G112*1.15%</f>
        <v>115</v>
      </c>
      <c r="M112" s="20">
        <f>+G112*3.04%</f>
        <v>304</v>
      </c>
      <c r="N112" s="20">
        <f>G112*7.09%</f>
        <v>709</v>
      </c>
      <c r="O112" s="20"/>
      <c r="P112" s="20">
        <f>J112+K112+L112+M112+N112</f>
        <v>2125</v>
      </c>
      <c r="Q112" s="20"/>
      <c r="R112" s="20">
        <f>+J112+M112+O112+Q112+H112</f>
        <v>2943.32</v>
      </c>
      <c r="S112" s="20">
        <f>+N112+L112+K112</f>
        <v>1534</v>
      </c>
      <c r="T112" s="21">
        <f>+G112-R112</f>
        <v>7056.68</v>
      </c>
      <c r="U112" s="61"/>
      <c r="V112"/>
      <c r="W112"/>
      <c r="X112"/>
      <c r="Y112"/>
      <c r="Z112"/>
      <c r="AA112"/>
      <c r="AB112"/>
      <c r="AC112"/>
      <c r="AD112"/>
      <c r="AE112"/>
    </row>
    <row r="113" spans="2:34" ht="15" x14ac:dyDescent="0.25">
      <c r="B113" s="16">
        <f t="shared" si="1"/>
        <v>90</v>
      </c>
      <c r="C113" s="17" t="s">
        <v>335</v>
      </c>
      <c r="D113" s="18" t="s">
        <v>390</v>
      </c>
      <c r="E113" s="18" t="s">
        <v>344</v>
      </c>
      <c r="F113" s="18" t="s">
        <v>86</v>
      </c>
      <c r="G113" s="19">
        <v>10000</v>
      </c>
      <c r="H113" s="20">
        <v>2352.3200000000002</v>
      </c>
      <c r="I113" s="20"/>
      <c r="J113" s="20">
        <f>+G113*2.87%</f>
        <v>287</v>
      </c>
      <c r="K113" s="20">
        <f>G113*7.1%</f>
        <v>709.99999999999989</v>
      </c>
      <c r="L113" s="20">
        <f>G113*1.15%</f>
        <v>115</v>
      </c>
      <c r="M113" s="20">
        <f>+G113*3.04%</f>
        <v>304</v>
      </c>
      <c r="N113" s="20">
        <f>G113*7.09%</f>
        <v>709</v>
      </c>
      <c r="O113" s="20"/>
      <c r="P113" s="20">
        <f>J113+K113+L113+M113+N113</f>
        <v>2125</v>
      </c>
      <c r="Q113" s="20"/>
      <c r="R113" s="20">
        <f>+J113+M113+O113+Q113+H113</f>
        <v>2943.32</v>
      </c>
      <c r="S113" s="20">
        <f>+N113+L113+K113</f>
        <v>1534</v>
      </c>
      <c r="T113" s="21">
        <f>+G113-R113</f>
        <v>7056.68</v>
      </c>
      <c r="U113" s="61"/>
      <c r="V113"/>
      <c r="W113"/>
      <c r="X113"/>
      <c r="Y113"/>
      <c r="Z113"/>
      <c r="AA113"/>
      <c r="AB113"/>
      <c r="AC113"/>
      <c r="AD113"/>
      <c r="AE113"/>
    </row>
    <row r="114" spans="2:34" x14ac:dyDescent="0.2">
      <c r="B114" s="16">
        <f t="shared" si="1"/>
        <v>91</v>
      </c>
      <c r="C114" s="17" t="s">
        <v>335</v>
      </c>
      <c r="D114" s="18" t="s">
        <v>396</v>
      </c>
      <c r="E114" s="18" t="s">
        <v>321</v>
      </c>
      <c r="F114" s="18" t="s">
        <v>85</v>
      </c>
      <c r="G114" s="19">
        <v>10000</v>
      </c>
      <c r="H114" s="20"/>
      <c r="I114" s="20"/>
      <c r="J114" s="20">
        <f>+G114*2.87%</f>
        <v>287</v>
      </c>
      <c r="K114" s="20">
        <f>G114*7.1%</f>
        <v>709.99999999999989</v>
      </c>
      <c r="L114" s="20">
        <f>G114*1.15%</f>
        <v>115</v>
      </c>
      <c r="M114" s="20">
        <f>+G114*3.04%</f>
        <v>304</v>
      </c>
      <c r="N114" s="20">
        <f>G114*7.09%</f>
        <v>709</v>
      </c>
      <c r="O114" s="20"/>
      <c r="P114" s="20">
        <f>J114+K114+L114+M114+N114</f>
        <v>2125</v>
      </c>
      <c r="Q114" s="20"/>
      <c r="R114" s="20">
        <f>+J114+M114+O114+Q114+H114</f>
        <v>591</v>
      </c>
      <c r="S114" s="20">
        <f>+N114+L114+K114</f>
        <v>1534</v>
      </c>
      <c r="T114" s="21">
        <f>+G114-R114</f>
        <v>9409</v>
      </c>
      <c r="U114" s="61"/>
    </row>
    <row r="115" spans="2:34" x14ac:dyDescent="0.2">
      <c r="B115" s="16">
        <f t="shared" si="1"/>
        <v>92</v>
      </c>
      <c r="C115" s="17" t="s">
        <v>428</v>
      </c>
      <c r="D115" s="18" t="s">
        <v>414</v>
      </c>
      <c r="E115" s="18" t="s">
        <v>75</v>
      </c>
      <c r="F115" s="18" t="s">
        <v>86</v>
      </c>
      <c r="G115" s="19">
        <v>9000</v>
      </c>
      <c r="H115" s="20">
        <v>1270.21</v>
      </c>
      <c r="I115" s="20"/>
      <c r="J115" s="20">
        <f>+G115*2.87%</f>
        <v>258.3</v>
      </c>
      <c r="K115" s="20">
        <f>G115*7.1%</f>
        <v>638.99999999999989</v>
      </c>
      <c r="L115" s="20">
        <f>G115*1.15%</f>
        <v>103.5</v>
      </c>
      <c r="M115" s="20">
        <f>+G115*3.04%</f>
        <v>273.60000000000002</v>
      </c>
      <c r="N115" s="20">
        <f>G115*7.09%</f>
        <v>638.1</v>
      </c>
      <c r="O115" s="20"/>
      <c r="P115" s="20">
        <f>J115+K115+L115+M115+N115</f>
        <v>1912.5</v>
      </c>
      <c r="Q115" s="20"/>
      <c r="R115" s="20">
        <f>+J115+M115+O115+Q115+H115</f>
        <v>1802.1100000000001</v>
      </c>
      <c r="S115" s="20">
        <f>+N115+L115+K115</f>
        <v>1380.6</v>
      </c>
      <c r="T115" s="21">
        <f>+G115-R115</f>
        <v>7197.8899999999994</v>
      </c>
      <c r="U115" s="61"/>
      <c r="Z115" s="63"/>
      <c r="AA115" s="63"/>
      <c r="AC115" s="63"/>
    </row>
    <row r="116" spans="2:34" x14ac:dyDescent="0.2">
      <c r="B116" s="16">
        <f t="shared" si="1"/>
        <v>93</v>
      </c>
      <c r="C116" s="17" t="s">
        <v>429</v>
      </c>
      <c r="D116" s="18" t="s">
        <v>419</v>
      </c>
      <c r="E116" s="18" t="s">
        <v>407</v>
      </c>
      <c r="F116" s="18" t="s">
        <v>86</v>
      </c>
      <c r="G116" s="19">
        <v>10665</v>
      </c>
      <c r="H116" s="20">
        <v>1726.5</v>
      </c>
      <c r="I116" s="20"/>
      <c r="J116" s="20">
        <f>+G116*2.87%</f>
        <v>306.08550000000002</v>
      </c>
      <c r="K116" s="20">
        <f>G116*7.1%</f>
        <v>757.21499999999992</v>
      </c>
      <c r="L116" s="20">
        <f>G116*1.15%</f>
        <v>122.64749999999999</v>
      </c>
      <c r="M116" s="20">
        <f>+G116*3.04%</f>
        <v>324.21600000000001</v>
      </c>
      <c r="N116" s="20">
        <f>G116*7.09%</f>
        <v>756.14850000000001</v>
      </c>
      <c r="O116" s="20"/>
      <c r="P116" s="20">
        <f>J116+K116+L116+M116+N116</f>
        <v>2266.3125</v>
      </c>
      <c r="Q116" s="20"/>
      <c r="R116" s="20">
        <f>+J116+M116+O116+Q116+H116</f>
        <v>2356.8015</v>
      </c>
      <c r="S116" s="20">
        <f>+N116+L116+K116</f>
        <v>1636.011</v>
      </c>
      <c r="T116" s="21">
        <f>+G116-R116</f>
        <v>8308.1985000000004</v>
      </c>
      <c r="U116" s="61"/>
      <c r="AA116" s="61"/>
      <c r="AB116" s="61"/>
      <c r="AC116" s="61"/>
      <c r="AD116" s="61"/>
      <c r="AF116" s="61"/>
      <c r="AH116" s="61"/>
    </row>
    <row r="117" spans="2:34" x14ac:dyDescent="0.2">
      <c r="B117" s="16">
        <f t="shared" si="1"/>
        <v>94</v>
      </c>
      <c r="C117" s="17" t="s">
        <v>428</v>
      </c>
      <c r="D117" s="18" t="s">
        <v>435</v>
      </c>
      <c r="E117" s="18" t="s">
        <v>71</v>
      </c>
      <c r="F117" s="18" t="s">
        <v>86</v>
      </c>
      <c r="G117" s="19">
        <v>14000</v>
      </c>
      <c r="H117" s="20">
        <v>1975.88</v>
      </c>
      <c r="I117" s="20"/>
      <c r="J117" s="20">
        <f>+G117*2.87%</f>
        <v>401.8</v>
      </c>
      <c r="K117" s="20">
        <f>G117*7.1%</f>
        <v>993.99999999999989</v>
      </c>
      <c r="L117" s="20">
        <f>G117*1.15%</f>
        <v>161</v>
      </c>
      <c r="M117" s="20">
        <f>+G117*3.04%</f>
        <v>425.6</v>
      </c>
      <c r="N117" s="20">
        <f>G117*7.09%</f>
        <v>992.6</v>
      </c>
      <c r="O117" s="20"/>
      <c r="P117" s="20">
        <f>J117+K117+L117+M117+N117</f>
        <v>2975</v>
      </c>
      <c r="Q117" s="20"/>
      <c r="R117" s="20">
        <f>+J117+M117+O117+Q117+H117</f>
        <v>2803.28</v>
      </c>
      <c r="S117" s="20">
        <f>+N117+L117+K117</f>
        <v>2147.6</v>
      </c>
      <c r="T117" s="21">
        <f>+G117-R117</f>
        <v>11196.72</v>
      </c>
      <c r="U117" s="61"/>
    </row>
    <row r="118" spans="2:34" x14ac:dyDescent="0.2">
      <c r="B118" s="16">
        <f t="shared" si="1"/>
        <v>95</v>
      </c>
      <c r="C118" s="17" t="s">
        <v>447</v>
      </c>
      <c r="D118" s="18" t="s">
        <v>441</v>
      </c>
      <c r="E118" s="18" t="s">
        <v>72</v>
      </c>
      <c r="F118" s="18" t="s">
        <v>85</v>
      </c>
      <c r="G118" s="19">
        <v>45000</v>
      </c>
      <c r="H118" s="20">
        <v>9545.76</v>
      </c>
      <c r="I118" s="20"/>
      <c r="J118" s="20">
        <f>+G118*2.87%</f>
        <v>1291.5</v>
      </c>
      <c r="K118" s="20">
        <f>G118*7.1%</f>
        <v>3194.9999999999995</v>
      </c>
      <c r="L118" s="20">
        <f>G118*1.15%</f>
        <v>517.5</v>
      </c>
      <c r="M118" s="20">
        <f>+G118*3.04%</f>
        <v>1368</v>
      </c>
      <c r="N118" s="20">
        <f>G118*7.09%</f>
        <v>3190.5</v>
      </c>
      <c r="O118" s="20"/>
      <c r="P118" s="20">
        <f>J118+K118+L118+M118+N118</f>
        <v>9562.5</v>
      </c>
      <c r="Q118" s="20"/>
      <c r="R118" s="20">
        <f>+J118+M118+O118+Q118+H118</f>
        <v>12205.26</v>
      </c>
      <c r="S118" s="20">
        <f>+N118+L118+K118</f>
        <v>6903</v>
      </c>
      <c r="T118" s="21">
        <f>+G118-R118</f>
        <v>32794.74</v>
      </c>
      <c r="U118" s="61"/>
    </row>
    <row r="119" spans="2:34" x14ac:dyDescent="0.2">
      <c r="B119" s="25"/>
      <c r="C119" s="23"/>
      <c r="D119" s="23"/>
      <c r="E119" s="23"/>
      <c r="F119" s="30"/>
      <c r="G119" s="24">
        <f>SUM(G18:G118)</f>
        <v>2178119.7199999997</v>
      </c>
      <c r="H119" s="24">
        <f>SUM(H18:H118)</f>
        <v>434509.64000000054</v>
      </c>
      <c r="I119" s="24">
        <f>SUM(I18:I118)</f>
        <v>0</v>
      </c>
      <c r="J119" s="24">
        <f>SUM(J18:J118)</f>
        <v>62512.035964000046</v>
      </c>
      <c r="K119" s="24">
        <f>SUM(K18:K118)</f>
        <v>154646.50011999998</v>
      </c>
      <c r="L119" s="24">
        <f>SUM(L18:L118)</f>
        <v>25048.376780000002</v>
      </c>
      <c r="M119" s="24">
        <f>SUM(M18:M118)</f>
        <v>66214.839487999954</v>
      </c>
      <c r="N119" s="24">
        <f>SUM(N18:N118)</f>
        <v>154428.68814800013</v>
      </c>
      <c r="O119" s="24">
        <f>SUM(O18:O118)</f>
        <v>17154.599999999999</v>
      </c>
      <c r="P119" s="24">
        <f>SUM(P18:P118)</f>
        <v>462850.44050000003</v>
      </c>
      <c r="Q119" s="24">
        <f>SUM(Q18:Q118)</f>
        <v>0</v>
      </c>
      <c r="R119" s="24">
        <f>SUM(R18:R118)</f>
        <v>563236.51545200031</v>
      </c>
      <c r="S119" s="24">
        <f>SUM(S18:S118)</f>
        <v>334123.56504800002</v>
      </c>
      <c r="T119" s="24">
        <f>SUM(T18:T118)</f>
        <v>1614883.2045479985</v>
      </c>
      <c r="U119" s="61"/>
    </row>
    <row r="120" spans="2:34" x14ac:dyDescent="0.2">
      <c r="B120" s="58"/>
      <c r="X120" s="61"/>
      <c r="Y120" s="61"/>
      <c r="AA120" s="61"/>
      <c r="AB120" s="61"/>
      <c r="AC120" s="61"/>
      <c r="AD120" s="61"/>
    </row>
    <row r="121" spans="2:34" x14ac:dyDescent="0.2">
      <c r="X121" s="61"/>
      <c r="AA121" s="61"/>
    </row>
    <row r="122" spans="2:34" x14ac:dyDescent="0.2">
      <c r="AD122" s="61"/>
    </row>
  </sheetData>
  <sortState xmlns:xlrd2="http://schemas.microsoft.com/office/spreadsheetml/2017/richdata2" ref="B18:T118">
    <sortCondition ref="B18:B118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70" t="s">
        <v>0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</row>
    <row r="11" spans="2:27" s="44" customFormat="1" ht="18" customHeight="1" x14ac:dyDescent="0.2">
      <c r="B11" s="71" t="s">
        <v>25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72" t="s">
        <v>153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</row>
    <row r="14" spans="2:27" x14ac:dyDescent="0.2">
      <c r="B14" s="73" t="s">
        <v>1</v>
      </c>
      <c r="C14" s="4"/>
      <c r="D14" s="74" t="s">
        <v>2</v>
      </c>
      <c r="E14" s="74" t="s">
        <v>3</v>
      </c>
      <c r="F14" s="75" t="s">
        <v>4</v>
      </c>
      <c r="G14" s="76" t="s">
        <v>5</v>
      </c>
      <c r="H14" s="76" t="s">
        <v>6</v>
      </c>
      <c r="I14" s="76" t="s">
        <v>7</v>
      </c>
      <c r="J14" s="73" t="s">
        <v>8</v>
      </c>
      <c r="K14" s="73"/>
      <c r="L14" s="73"/>
      <c r="M14" s="73"/>
      <c r="N14" s="73"/>
      <c r="O14" s="73"/>
      <c r="P14" s="73"/>
      <c r="Q14" s="28"/>
      <c r="R14" s="77" t="s">
        <v>9</v>
      </c>
      <c r="S14" s="77"/>
      <c r="T14" s="76" t="s">
        <v>10</v>
      </c>
    </row>
    <row r="15" spans="2:27" x14ac:dyDescent="0.2">
      <c r="B15" s="73"/>
      <c r="C15" s="6"/>
      <c r="D15" s="74"/>
      <c r="E15" s="74"/>
      <c r="F15" s="75"/>
      <c r="G15" s="76"/>
      <c r="H15" s="76"/>
      <c r="I15" s="76"/>
      <c r="J15" s="78" t="s">
        <v>11</v>
      </c>
      <c r="K15" s="78"/>
      <c r="L15" s="7"/>
      <c r="M15" s="78" t="s">
        <v>12</v>
      </c>
      <c r="N15" s="78"/>
      <c r="O15" s="69" t="s">
        <v>13</v>
      </c>
      <c r="P15" s="69" t="s">
        <v>14</v>
      </c>
      <c r="Q15" s="69" t="s">
        <v>15</v>
      </c>
      <c r="R15" s="69" t="s">
        <v>16</v>
      </c>
      <c r="S15" s="69" t="s">
        <v>17</v>
      </c>
      <c r="T15" s="76"/>
    </row>
    <row r="16" spans="2:27" s="9" customFormat="1" ht="24.75" x14ac:dyDescent="0.25">
      <c r="B16" s="73"/>
      <c r="C16" s="8" t="s">
        <v>18</v>
      </c>
      <c r="D16" s="74"/>
      <c r="E16" s="74"/>
      <c r="F16" s="75"/>
      <c r="G16" s="76"/>
      <c r="H16" s="76"/>
      <c r="I16" s="7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9"/>
      <c r="P16" s="69"/>
      <c r="Q16" s="69"/>
      <c r="R16" s="69"/>
      <c r="S16" s="69"/>
      <c r="T16" s="76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ABRIL 2025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2025-04-30T12:38:08Z</dcterms:modified>
</cp:coreProperties>
</file>