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SEPT 2021\"/>
    </mc:Choice>
  </mc:AlternateContent>
  <bookViews>
    <workbookView xWindow="-120" yWindow="-120" windowWidth="29040" windowHeight="15840"/>
  </bookViews>
  <sheets>
    <sheet name="Contrat en cargos carrera" sheetId="5" r:id="rId1"/>
  </sheets>
  <definedNames>
    <definedName name="_xlnm._FilterDatabase" localSheetId="0" hidden="1">'Contrat en cargos carrera'!$A$15:$W$168</definedName>
    <definedName name="_xlnm.Print_Titles" localSheetId="0">'Contrat en cargos carrera'!$1:$15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9" i="5" l="1"/>
  <c r="M154" i="5"/>
  <c r="M147" i="5"/>
  <c r="M137" i="5"/>
  <c r="M132" i="5"/>
  <c r="M131" i="5"/>
  <c r="M130" i="5"/>
  <c r="M126" i="5"/>
  <c r="M121" i="5"/>
  <c r="M115" i="5"/>
  <c r="M114" i="5"/>
  <c r="M112" i="5"/>
  <c r="M110" i="5"/>
  <c r="M109" i="5"/>
  <c r="M107" i="5"/>
  <c r="M105" i="5"/>
  <c r="M102" i="5"/>
  <c r="M100" i="5"/>
  <c r="M96" i="5"/>
  <c r="M93" i="5"/>
  <c r="M92" i="5"/>
  <c r="M90" i="5"/>
  <c r="M89" i="5"/>
  <c r="M88" i="5"/>
  <c r="M87" i="5"/>
  <c r="M85" i="5"/>
  <c r="M84" i="5"/>
  <c r="M82" i="5"/>
  <c r="M81" i="5"/>
  <c r="M79" i="5"/>
  <c r="M78" i="5"/>
  <c r="M76" i="5"/>
  <c r="M74" i="5"/>
  <c r="M72" i="5"/>
  <c r="M71" i="5"/>
  <c r="M68" i="5"/>
  <c r="M65" i="5"/>
  <c r="M63" i="5"/>
  <c r="M59" i="5"/>
  <c r="M58" i="5"/>
  <c r="M57" i="5"/>
  <c r="M54" i="5"/>
  <c r="M55" i="5"/>
  <c r="M53" i="5"/>
  <c r="M51" i="5"/>
  <c r="M49" i="5"/>
  <c r="M50" i="5"/>
  <c r="M48" i="5"/>
  <c r="M46" i="5"/>
  <c r="M44" i="5"/>
  <c r="M42" i="5"/>
  <c r="M40" i="5"/>
  <c r="M38" i="5"/>
  <c r="M36" i="5"/>
  <c r="M34" i="5"/>
  <c r="M33" i="5"/>
  <c r="M32" i="5"/>
  <c r="M30" i="5"/>
  <c r="M28" i="5"/>
  <c r="M26" i="5"/>
  <c r="M23" i="5"/>
  <c r="M22" i="5"/>
  <c r="M19" i="5"/>
  <c r="M17" i="5"/>
  <c r="A22" i="5"/>
  <c r="A20" i="5"/>
  <c r="A19" i="5"/>
  <c r="O98" i="5"/>
  <c r="N98" i="5"/>
  <c r="M98" i="5"/>
  <c r="L98" i="5"/>
  <c r="K98" i="5"/>
  <c r="O46" i="5"/>
  <c r="N46" i="5"/>
  <c r="L46" i="5"/>
  <c r="K46" i="5"/>
  <c r="O30" i="5"/>
  <c r="N30" i="5"/>
  <c r="L30" i="5"/>
  <c r="K30" i="5"/>
  <c r="H168" i="5"/>
  <c r="O102" i="5"/>
  <c r="N102" i="5"/>
  <c r="L102" i="5"/>
  <c r="K102" i="5"/>
  <c r="O17" i="5"/>
  <c r="N17" i="5"/>
  <c r="L17" i="5"/>
  <c r="K17" i="5"/>
  <c r="O167" i="5"/>
  <c r="N167" i="5"/>
  <c r="M167" i="5"/>
  <c r="L167" i="5"/>
  <c r="K167" i="5"/>
  <c r="O165" i="5"/>
  <c r="N165" i="5"/>
  <c r="M165" i="5"/>
  <c r="L165" i="5"/>
  <c r="K165" i="5"/>
  <c r="O164" i="5"/>
  <c r="N164" i="5"/>
  <c r="M164" i="5"/>
  <c r="L164" i="5"/>
  <c r="K164" i="5"/>
  <c r="O161" i="5"/>
  <c r="N161" i="5"/>
  <c r="M161" i="5"/>
  <c r="L161" i="5"/>
  <c r="K161" i="5"/>
  <c r="O159" i="5"/>
  <c r="N159" i="5"/>
  <c r="L159" i="5"/>
  <c r="K159" i="5"/>
  <c r="O156" i="5"/>
  <c r="N156" i="5"/>
  <c r="M156" i="5"/>
  <c r="L156" i="5"/>
  <c r="K156" i="5"/>
  <c r="O154" i="5"/>
  <c r="N154" i="5"/>
  <c r="L154" i="5"/>
  <c r="K154" i="5"/>
  <c r="O152" i="5"/>
  <c r="N152" i="5"/>
  <c r="M152" i="5"/>
  <c r="L152" i="5"/>
  <c r="K152" i="5"/>
  <c r="O150" i="5"/>
  <c r="N150" i="5"/>
  <c r="M150" i="5"/>
  <c r="L150" i="5"/>
  <c r="K150" i="5"/>
  <c r="O147" i="5"/>
  <c r="N147" i="5"/>
  <c r="L147" i="5"/>
  <c r="K147" i="5"/>
  <c r="O145" i="5"/>
  <c r="N145" i="5"/>
  <c r="M145" i="5"/>
  <c r="L145" i="5"/>
  <c r="K145" i="5"/>
  <c r="O143" i="5"/>
  <c r="N143" i="5"/>
  <c r="M143" i="5"/>
  <c r="L143" i="5"/>
  <c r="K143" i="5"/>
  <c r="O141" i="5"/>
  <c r="N141" i="5"/>
  <c r="M141" i="5"/>
  <c r="L141" i="5"/>
  <c r="K141" i="5"/>
  <c r="O140" i="5"/>
  <c r="N140" i="5"/>
  <c r="M140" i="5"/>
  <c r="L140" i="5"/>
  <c r="K140" i="5"/>
  <c r="O139" i="5"/>
  <c r="N139" i="5"/>
  <c r="M139" i="5"/>
  <c r="L139" i="5"/>
  <c r="K139" i="5"/>
  <c r="O137" i="5"/>
  <c r="N137" i="5"/>
  <c r="L137" i="5"/>
  <c r="K137" i="5"/>
  <c r="O134" i="5"/>
  <c r="N134" i="5"/>
  <c r="M134" i="5"/>
  <c r="L134" i="5"/>
  <c r="K134" i="5"/>
  <c r="O132" i="5"/>
  <c r="N132" i="5"/>
  <c r="L132" i="5"/>
  <c r="K132" i="5"/>
  <c r="O131" i="5"/>
  <c r="N131" i="5"/>
  <c r="L131" i="5"/>
  <c r="K131" i="5"/>
  <c r="O130" i="5"/>
  <c r="N130" i="5"/>
  <c r="L130" i="5"/>
  <c r="K130" i="5"/>
  <c r="O127" i="5"/>
  <c r="N127" i="5"/>
  <c r="M127" i="5"/>
  <c r="L127" i="5"/>
  <c r="K127" i="5"/>
  <c r="O126" i="5"/>
  <c r="N126" i="5"/>
  <c r="L126" i="5"/>
  <c r="K126" i="5"/>
  <c r="O124" i="5"/>
  <c r="N124" i="5"/>
  <c r="M124" i="5"/>
  <c r="L124" i="5"/>
  <c r="K124" i="5"/>
  <c r="O123" i="5"/>
  <c r="N123" i="5"/>
  <c r="M123" i="5"/>
  <c r="L123" i="5"/>
  <c r="K123" i="5"/>
  <c r="O121" i="5"/>
  <c r="N121" i="5"/>
  <c r="L121" i="5"/>
  <c r="K121" i="5"/>
  <c r="O119" i="5"/>
  <c r="N119" i="5"/>
  <c r="M119" i="5"/>
  <c r="L119" i="5"/>
  <c r="K119" i="5"/>
  <c r="O116" i="5"/>
  <c r="N116" i="5"/>
  <c r="M116" i="5"/>
  <c r="L116" i="5"/>
  <c r="K116" i="5"/>
  <c r="O115" i="5"/>
  <c r="N115" i="5"/>
  <c r="L115" i="5"/>
  <c r="K115" i="5"/>
  <c r="O114" i="5"/>
  <c r="N114" i="5"/>
  <c r="L114" i="5"/>
  <c r="K114" i="5"/>
  <c r="O112" i="5"/>
  <c r="N112" i="5"/>
  <c r="L112" i="5"/>
  <c r="K112" i="5"/>
  <c r="L109" i="5"/>
  <c r="O110" i="5"/>
  <c r="N110" i="5"/>
  <c r="L110" i="5"/>
  <c r="K110" i="5"/>
  <c r="O109" i="5"/>
  <c r="N109" i="5"/>
  <c r="K109" i="5"/>
  <c r="O107" i="5"/>
  <c r="N107" i="5"/>
  <c r="L107" i="5"/>
  <c r="K107" i="5"/>
  <c r="O105" i="5"/>
  <c r="N105" i="5"/>
  <c r="L105" i="5"/>
  <c r="K105" i="5"/>
  <c r="O100" i="5"/>
  <c r="N100" i="5"/>
  <c r="L100" i="5"/>
  <c r="K100" i="5"/>
  <c r="O103" i="5"/>
  <c r="N103" i="5"/>
  <c r="M103" i="5"/>
  <c r="L103" i="5"/>
  <c r="K103" i="5"/>
  <c r="O94" i="5"/>
  <c r="N94" i="5"/>
  <c r="M94" i="5"/>
  <c r="L94" i="5"/>
  <c r="K94" i="5"/>
  <c r="O93" i="5"/>
  <c r="N93" i="5"/>
  <c r="L93" i="5"/>
  <c r="K93" i="5"/>
  <c r="O92" i="5"/>
  <c r="N92" i="5"/>
  <c r="L92" i="5"/>
  <c r="K92" i="5"/>
  <c r="O89" i="5"/>
  <c r="N89" i="5"/>
  <c r="L89" i="5"/>
  <c r="K89" i="5"/>
  <c r="O88" i="5"/>
  <c r="N88" i="5"/>
  <c r="L88" i="5"/>
  <c r="K88" i="5"/>
  <c r="O87" i="5"/>
  <c r="N87" i="5"/>
  <c r="L87" i="5"/>
  <c r="K87" i="5"/>
  <c r="Q98" i="5" l="1"/>
  <c r="S109" i="5"/>
  <c r="U109" i="5" s="1"/>
  <c r="S123" i="5"/>
  <c r="U123" i="5" s="1"/>
  <c r="S98" i="5"/>
  <c r="U98" i="5" s="1"/>
  <c r="S46" i="5"/>
  <c r="U46" i="5" s="1"/>
  <c r="T46" i="5"/>
  <c r="Q46" i="5"/>
  <c r="T98" i="5"/>
  <c r="S107" i="5"/>
  <c r="U107" i="5" s="1"/>
  <c r="S30" i="5"/>
  <c r="U30" i="5" s="1"/>
  <c r="S119" i="5"/>
  <c r="U119" i="5" s="1"/>
  <c r="T109" i="5"/>
  <c r="S114" i="5"/>
  <c r="U114" i="5" s="1"/>
  <c r="S127" i="5"/>
  <c r="U127" i="5" s="1"/>
  <c r="T110" i="5"/>
  <c r="S112" i="5"/>
  <c r="U112" i="5" s="1"/>
  <c r="Q131" i="5"/>
  <c r="T131" i="5"/>
  <c r="S139" i="5"/>
  <c r="U139" i="5" s="1"/>
  <c r="S145" i="5"/>
  <c r="U145" i="5" s="1"/>
  <c r="T145" i="5"/>
  <c r="Q152" i="5"/>
  <c r="S154" i="5"/>
  <c r="U154" i="5" s="1"/>
  <c r="T154" i="5"/>
  <c r="Q161" i="5"/>
  <c r="Q164" i="5"/>
  <c r="T164" i="5"/>
  <c r="T119" i="5"/>
  <c r="Q87" i="5"/>
  <c r="Q105" i="5"/>
  <c r="T107" i="5"/>
  <c r="S134" i="5"/>
  <c r="U134" i="5" s="1"/>
  <c r="S141" i="5"/>
  <c r="U141" i="5" s="1"/>
  <c r="S167" i="5"/>
  <c r="U167" i="5" s="1"/>
  <c r="S89" i="5"/>
  <c r="U89" i="5" s="1"/>
  <c r="S103" i="5"/>
  <c r="U103" i="5" s="1"/>
  <c r="S100" i="5"/>
  <c r="U100" i="5" s="1"/>
  <c r="Q114" i="5"/>
  <c r="S121" i="5"/>
  <c r="U121" i="5" s="1"/>
  <c r="S126" i="5"/>
  <c r="U126" i="5" s="1"/>
  <c r="T130" i="5"/>
  <c r="S132" i="5"/>
  <c r="U132" i="5" s="1"/>
  <c r="Q140" i="5"/>
  <c r="T140" i="5"/>
  <c r="S102" i="5"/>
  <c r="U102" i="5" s="1"/>
  <c r="Q126" i="5"/>
  <c r="T127" i="5"/>
  <c r="T139" i="5"/>
  <c r="S93" i="5"/>
  <c r="U93" i="5" s="1"/>
  <c r="S116" i="5"/>
  <c r="U116" i="5" s="1"/>
  <c r="T116" i="5"/>
  <c r="Q134" i="5"/>
  <c r="S143" i="5"/>
  <c r="U143" i="5" s="1"/>
  <c r="S152" i="5"/>
  <c r="U152" i="5" s="1"/>
  <c r="S161" i="5"/>
  <c r="U161" i="5" s="1"/>
  <c r="Q167" i="5"/>
  <c r="T30" i="5"/>
  <c r="S87" i="5"/>
  <c r="U87" i="5" s="1"/>
  <c r="T87" i="5"/>
  <c r="T100" i="5"/>
  <c r="Q107" i="5"/>
  <c r="S110" i="5"/>
  <c r="U110" i="5" s="1"/>
  <c r="T112" i="5"/>
  <c r="T114" i="5"/>
  <c r="Q115" i="5"/>
  <c r="T115" i="5"/>
  <c r="T123" i="5"/>
  <c r="S124" i="5"/>
  <c r="U124" i="5" s="1"/>
  <c r="T124" i="5"/>
  <c r="Q127" i="5"/>
  <c r="S130" i="5"/>
  <c r="U130" i="5" s="1"/>
  <c r="S131" i="5"/>
  <c r="U131" i="5" s="1"/>
  <c r="S137" i="5"/>
  <c r="U137" i="5" s="1"/>
  <c r="T137" i="5"/>
  <c r="S140" i="5"/>
  <c r="U140" i="5" s="1"/>
  <c r="Q145" i="5"/>
  <c r="S147" i="5"/>
  <c r="U147" i="5" s="1"/>
  <c r="T147" i="5"/>
  <c r="Q154" i="5"/>
  <c r="S156" i="5"/>
  <c r="U156" i="5" s="1"/>
  <c r="T156" i="5"/>
  <c r="S165" i="5"/>
  <c r="U165" i="5" s="1"/>
  <c r="T165" i="5"/>
  <c r="S17" i="5"/>
  <c r="U17" i="5" s="1"/>
  <c r="Q100" i="5"/>
  <c r="Q112" i="5"/>
  <c r="T121" i="5"/>
  <c r="Q124" i="5"/>
  <c r="T126" i="5"/>
  <c r="Q130" i="5"/>
  <c r="T132" i="5"/>
  <c r="Q137" i="5"/>
  <c r="T141" i="5"/>
  <c r="Q147" i="5"/>
  <c r="S150" i="5"/>
  <c r="U150" i="5" s="1"/>
  <c r="T150" i="5"/>
  <c r="Q156" i="5"/>
  <c r="S159" i="5"/>
  <c r="U159" i="5" s="1"/>
  <c r="T159" i="5"/>
  <c r="T167" i="5"/>
  <c r="Q17" i="5"/>
  <c r="Q30" i="5"/>
  <c r="S88" i="5"/>
  <c r="U88" i="5" s="1"/>
  <c r="S105" i="5"/>
  <c r="U105" i="5" s="1"/>
  <c r="T105" i="5"/>
  <c r="Q109" i="5"/>
  <c r="Q121" i="5"/>
  <c r="Q123" i="5"/>
  <c r="Q132" i="5"/>
  <c r="T134" i="5"/>
  <c r="Q141" i="5"/>
  <c r="T143" i="5"/>
  <c r="Q150" i="5"/>
  <c r="T152" i="5"/>
  <c r="T161" i="5"/>
  <c r="Q102" i="5"/>
  <c r="T102" i="5"/>
  <c r="Q94" i="5"/>
  <c r="T94" i="5"/>
  <c r="T89" i="5"/>
  <c r="T93" i="5"/>
  <c r="Q89" i="5"/>
  <c r="S92" i="5"/>
  <c r="U92" i="5" s="1"/>
  <c r="T92" i="5"/>
  <c r="S94" i="5"/>
  <c r="U94" i="5" s="1"/>
  <c r="Q88" i="5"/>
  <c r="T88" i="5"/>
  <c r="T103" i="5"/>
  <c r="Q103" i="5"/>
  <c r="T17" i="5"/>
  <c r="S164" i="5"/>
  <c r="U164" i="5" s="1"/>
  <c r="Q165" i="5"/>
  <c r="Q159" i="5"/>
  <c r="Q143" i="5"/>
  <c r="Q139" i="5"/>
  <c r="Q119" i="5"/>
  <c r="S115" i="5"/>
  <c r="U115" i="5" s="1"/>
  <c r="Q116" i="5"/>
  <c r="Q110" i="5"/>
  <c r="Q92" i="5"/>
  <c r="Q93" i="5"/>
  <c r="O85" i="5"/>
  <c r="N85" i="5"/>
  <c r="L85" i="5"/>
  <c r="K85" i="5"/>
  <c r="O84" i="5"/>
  <c r="N84" i="5"/>
  <c r="L84" i="5"/>
  <c r="K84" i="5"/>
  <c r="O82" i="5"/>
  <c r="N82" i="5"/>
  <c r="L82" i="5"/>
  <c r="K82" i="5"/>
  <c r="O81" i="5"/>
  <c r="N81" i="5"/>
  <c r="L81" i="5"/>
  <c r="K81" i="5"/>
  <c r="O79" i="5"/>
  <c r="N79" i="5"/>
  <c r="L79" i="5"/>
  <c r="K79" i="5"/>
  <c r="O78" i="5"/>
  <c r="N78" i="5"/>
  <c r="L78" i="5"/>
  <c r="K78" i="5"/>
  <c r="O76" i="5"/>
  <c r="N76" i="5"/>
  <c r="L76" i="5"/>
  <c r="K76" i="5"/>
  <c r="O74" i="5"/>
  <c r="N74" i="5"/>
  <c r="L74" i="5"/>
  <c r="K74" i="5"/>
  <c r="O72" i="5"/>
  <c r="N72" i="5"/>
  <c r="L72" i="5"/>
  <c r="K72" i="5"/>
  <c r="O71" i="5"/>
  <c r="N71" i="5"/>
  <c r="L71" i="5"/>
  <c r="K71" i="5"/>
  <c r="O69" i="5"/>
  <c r="N69" i="5"/>
  <c r="M69" i="5"/>
  <c r="L69" i="5"/>
  <c r="K69" i="5"/>
  <c r="O90" i="5"/>
  <c r="N90" i="5"/>
  <c r="L90" i="5"/>
  <c r="K90" i="5"/>
  <c r="O68" i="5"/>
  <c r="N68" i="5"/>
  <c r="L68" i="5"/>
  <c r="K68" i="5"/>
  <c r="O66" i="5"/>
  <c r="N66" i="5"/>
  <c r="M66" i="5"/>
  <c r="L66" i="5"/>
  <c r="K66" i="5"/>
  <c r="O96" i="5"/>
  <c r="N96" i="5"/>
  <c r="L96" i="5"/>
  <c r="K96" i="5"/>
  <c r="O65" i="5"/>
  <c r="N65" i="5"/>
  <c r="L65" i="5"/>
  <c r="K65" i="5"/>
  <c r="O63" i="5"/>
  <c r="N63" i="5"/>
  <c r="L63" i="5"/>
  <c r="K63" i="5"/>
  <c r="O61" i="5"/>
  <c r="N61" i="5"/>
  <c r="M61" i="5"/>
  <c r="L61" i="5"/>
  <c r="K61" i="5"/>
  <c r="O60" i="5"/>
  <c r="N60" i="5"/>
  <c r="M60" i="5"/>
  <c r="L60" i="5"/>
  <c r="K60" i="5"/>
  <c r="O59" i="5"/>
  <c r="N59" i="5"/>
  <c r="L59" i="5"/>
  <c r="K59" i="5"/>
  <c r="O58" i="5"/>
  <c r="N58" i="5"/>
  <c r="L58" i="5"/>
  <c r="K58" i="5"/>
  <c r="O57" i="5"/>
  <c r="N57" i="5"/>
  <c r="L57" i="5"/>
  <c r="K57" i="5"/>
  <c r="O55" i="5"/>
  <c r="N55" i="5"/>
  <c r="L55" i="5"/>
  <c r="K55" i="5"/>
  <c r="O54" i="5"/>
  <c r="N54" i="5"/>
  <c r="L54" i="5"/>
  <c r="K54" i="5"/>
  <c r="O53" i="5"/>
  <c r="N53" i="5"/>
  <c r="L53" i="5"/>
  <c r="K53" i="5"/>
  <c r="O51" i="5"/>
  <c r="N51" i="5"/>
  <c r="L51" i="5"/>
  <c r="K51" i="5"/>
  <c r="O50" i="5"/>
  <c r="N50" i="5"/>
  <c r="L50" i="5"/>
  <c r="K50" i="5"/>
  <c r="O49" i="5"/>
  <c r="N49" i="5"/>
  <c r="L49" i="5"/>
  <c r="K49" i="5"/>
  <c r="O48" i="5"/>
  <c r="N48" i="5"/>
  <c r="L48" i="5"/>
  <c r="K48" i="5"/>
  <c r="O44" i="5"/>
  <c r="N44" i="5"/>
  <c r="L44" i="5"/>
  <c r="K44" i="5"/>
  <c r="O42" i="5"/>
  <c r="N42" i="5"/>
  <c r="L42" i="5"/>
  <c r="K42" i="5"/>
  <c r="O40" i="5"/>
  <c r="N40" i="5"/>
  <c r="L40" i="5"/>
  <c r="K40" i="5"/>
  <c r="O34" i="5"/>
  <c r="N34" i="5"/>
  <c r="L34" i="5"/>
  <c r="K34" i="5"/>
  <c r="O38" i="5"/>
  <c r="N38" i="5"/>
  <c r="L38" i="5"/>
  <c r="K38" i="5"/>
  <c r="O36" i="5"/>
  <c r="N36" i="5"/>
  <c r="L36" i="5"/>
  <c r="K36" i="5"/>
  <c r="O33" i="5"/>
  <c r="N33" i="5"/>
  <c r="L33" i="5"/>
  <c r="K33" i="5"/>
  <c r="O32" i="5"/>
  <c r="N32" i="5"/>
  <c r="L32" i="5"/>
  <c r="K32" i="5"/>
  <c r="O28" i="5"/>
  <c r="N28" i="5"/>
  <c r="L28" i="5"/>
  <c r="K28" i="5"/>
  <c r="O26" i="5"/>
  <c r="N26" i="5"/>
  <c r="L26" i="5"/>
  <c r="K26" i="5"/>
  <c r="O24" i="5"/>
  <c r="N24" i="5"/>
  <c r="M24" i="5"/>
  <c r="L24" i="5"/>
  <c r="K24" i="5"/>
  <c r="O23" i="5"/>
  <c r="N23" i="5"/>
  <c r="L23" i="5"/>
  <c r="K23" i="5"/>
  <c r="O22" i="5"/>
  <c r="N22" i="5"/>
  <c r="L22" i="5"/>
  <c r="K22" i="5"/>
  <c r="O19" i="5"/>
  <c r="N19" i="5"/>
  <c r="L19" i="5"/>
  <c r="K19" i="5"/>
  <c r="N20" i="5"/>
  <c r="K20" i="5"/>
  <c r="S50" i="5" l="1"/>
  <c r="U50" i="5" s="1"/>
  <c r="S63" i="5"/>
  <c r="U63" i="5" s="1"/>
  <c r="S53" i="5"/>
  <c r="U53" i="5" s="1"/>
  <c r="S38" i="5"/>
  <c r="U38" i="5" s="1"/>
  <c r="S44" i="5"/>
  <c r="U44" i="5" s="1"/>
  <c r="S51" i="5"/>
  <c r="U51" i="5" s="1"/>
  <c r="S54" i="5"/>
  <c r="U54" i="5" s="1"/>
  <c r="S59" i="5"/>
  <c r="U59" i="5" s="1"/>
  <c r="T59" i="5"/>
  <c r="Q63" i="5"/>
  <c r="S65" i="5"/>
  <c r="U65" i="5" s="1"/>
  <c r="S74" i="5"/>
  <c r="U74" i="5" s="1"/>
  <c r="Q85" i="5"/>
  <c r="T76" i="5"/>
  <c r="T82" i="5"/>
  <c r="S84" i="5"/>
  <c r="U84" i="5" s="1"/>
  <c r="S68" i="5"/>
  <c r="U68" i="5" s="1"/>
  <c r="S72" i="5"/>
  <c r="U72" i="5" s="1"/>
  <c r="S79" i="5"/>
  <c r="U79" i="5" s="1"/>
  <c r="S85" i="5"/>
  <c r="U85" i="5" s="1"/>
  <c r="S24" i="5"/>
  <c r="U24" i="5" s="1"/>
  <c r="S33" i="5"/>
  <c r="U33" i="5" s="1"/>
  <c r="S48" i="5"/>
  <c r="U48" i="5" s="1"/>
  <c r="T60" i="5"/>
  <c r="T69" i="5"/>
  <c r="T32" i="5"/>
  <c r="S22" i="5"/>
  <c r="U22" i="5" s="1"/>
  <c r="T22" i="5"/>
  <c r="Q26" i="5"/>
  <c r="S28" i="5"/>
  <c r="U28" i="5" s="1"/>
  <c r="T28" i="5"/>
  <c r="S40" i="5"/>
  <c r="U40" i="5" s="1"/>
  <c r="T40" i="5"/>
  <c r="Q60" i="5"/>
  <c r="S69" i="5"/>
  <c r="U69" i="5" s="1"/>
  <c r="Q74" i="5"/>
  <c r="S76" i="5"/>
  <c r="U76" i="5" s="1"/>
  <c r="S82" i="5"/>
  <c r="U82" i="5" s="1"/>
  <c r="Q23" i="5"/>
  <c r="T23" i="5"/>
  <c r="S57" i="5"/>
  <c r="U57" i="5" s="1"/>
  <c r="T57" i="5"/>
  <c r="S61" i="5"/>
  <c r="U61" i="5" s="1"/>
  <c r="S66" i="5"/>
  <c r="U66" i="5" s="1"/>
  <c r="T33" i="5"/>
  <c r="S36" i="5"/>
  <c r="U36" i="5" s="1"/>
  <c r="T68" i="5"/>
  <c r="S19" i="5"/>
  <c r="U19" i="5" s="1"/>
  <c r="T19" i="5"/>
  <c r="S23" i="5"/>
  <c r="U23" i="5" s="1"/>
  <c r="Q33" i="5"/>
  <c r="T36" i="5"/>
  <c r="S34" i="5"/>
  <c r="U34" i="5" s="1"/>
  <c r="T34" i="5"/>
  <c r="Q40" i="5"/>
  <c r="S42" i="5"/>
  <c r="U42" i="5" s="1"/>
  <c r="T42" i="5"/>
  <c r="S49" i="5"/>
  <c r="U49" i="5" s="1"/>
  <c r="T49" i="5"/>
  <c r="Q51" i="5"/>
  <c r="T51" i="5"/>
  <c r="Q53" i="5"/>
  <c r="Q57" i="5"/>
  <c r="S58" i="5"/>
  <c r="U58" i="5" s="1"/>
  <c r="T58" i="5"/>
  <c r="S60" i="5"/>
  <c r="U60" i="5" s="1"/>
  <c r="Q65" i="5"/>
  <c r="Q68" i="5"/>
  <c r="Q69" i="5"/>
  <c r="S71" i="5"/>
  <c r="U71" i="5" s="1"/>
  <c r="T71" i="5"/>
  <c r="Q78" i="5"/>
  <c r="T78" i="5"/>
  <c r="Q82" i="5"/>
  <c r="T84" i="5"/>
  <c r="T61" i="5"/>
  <c r="T65" i="5"/>
  <c r="Q96" i="5"/>
  <c r="T96" i="5"/>
  <c r="Q90" i="5"/>
  <c r="T90" i="5"/>
  <c r="T72" i="5"/>
  <c r="T79" i="5"/>
  <c r="Q84" i="5"/>
  <c r="Q19" i="5"/>
  <c r="T24" i="5"/>
  <c r="Q32" i="5"/>
  <c r="Q36" i="5"/>
  <c r="Q34" i="5"/>
  <c r="Q42" i="5"/>
  <c r="T44" i="5"/>
  <c r="Q49" i="5"/>
  <c r="T50" i="5"/>
  <c r="T53" i="5"/>
  <c r="T54" i="5"/>
  <c r="Q22" i="5"/>
  <c r="Q24" i="5"/>
  <c r="S26" i="5"/>
  <c r="U26" i="5" s="1"/>
  <c r="T26" i="5"/>
  <c r="S32" i="5"/>
  <c r="U32" i="5" s="1"/>
  <c r="Q38" i="5"/>
  <c r="T38" i="5"/>
  <c r="Q44" i="5"/>
  <c r="Q48" i="5"/>
  <c r="T48" i="5"/>
  <c r="S55" i="5"/>
  <c r="U55" i="5" s="1"/>
  <c r="T55" i="5"/>
  <c r="Q61" i="5"/>
  <c r="T63" i="5"/>
  <c r="T66" i="5"/>
  <c r="S90" i="5"/>
  <c r="U90" i="5" s="1"/>
  <c r="T74" i="5"/>
  <c r="Q81" i="5"/>
  <c r="T81" i="5"/>
  <c r="T85" i="5"/>
  <c r="S81" i="5"/>
  <c r="U81" i="5" s="1"/>
  <c r="S78" i="5"/>
  <c r="U78" i="5" s="1"/>
  <c r="Q79" i="5"/>
  <c r="Q76" i="5"/>
  <c r="Q71" i="5"/>
  <c r="Q72" i="5"/>
  <c r="S96" i="5"/>
  <c r="U96" i="5" s="1"/>
  <c r="Q66" i="5"/>
  <c r="Q58" i="5"/>
  <c r="Q59" i="5"/>
  <c r="Q54" i="5"/>
  <c r="Q55" i="5"/>
  <c r="Q50" i="5"/>
  <c r="Q28" i="5"/>
  <c r="A23" i="5" l="1"/>
  <c r="A24" i="5" s="1"/>
  <c r="A26" i="5" s="1"/>
  <c r="A28" i="5" s="1"/>
  <c r="I168" i="5"/>
  <c r="J168" i="5"/>
  <c r="K168" i="5"/>
  <c r="N168" i="5"/>
  <c r="P168" i="5"/>
  <c r="R168" i="5"/>
  <c r="A30" i="5" l="1"/>
  <c r="A32" i="5" s="1"/>
  <c r="A33" i="5" s="1"/>
  <c r="S20" i="5"/>
  <c r="U20" i="5" s="1"/>
  <c r="O20" i="5"/>
  <c r="M20" i="5"/>
  <c r="L20" i="5"/>
  <c r="A42" i="5" l="1"/>
  <c r="A44" i="5" s="1"/>
  <c r="A34" i="5"/>
  <c r="A36" i="5" s="1"/>
  <c r="A38" i="5" s="1"/>
  <c r="A40" i="5" s="1"/>
  <c r="L168" i="5"/>
  <c r="U168" i="5"/>
  <c r="M168" i="5"/>
  <c r="S168" i="5"/>
  <c r="O168" i="5"/>
  <c r="T20" i="5"/>
  <c r="Q20" i="5"/>
  <c r="A49" i="5" l="1"/>
  <c r="A50" i="5" s="1"/>
  <c r="A51" i="5" s="1"/>
  <c r="A53" i="5" s="1"/>
  <c r="A54" i="5" s="1"/>
  <c r="A55" i="5" s="1"/>
  <c r="A57" i="5" s="1"/>
  <c r="A58" i="5" s="1"/>
  <c r="A59" i="5" s="1"/>
  <c r="A60" i="5" s="1"/>
  <c r="A61" i="5" s="1"/>
  <c r="A63" i="5" s="1"/>
  <c r="A65" i="5" s="1"/>
  <c r="A46" i="5"/>
  <c r="A48" i="5" s="1"/>
  <c r="T168" i="5"/>
  <c r="Q168" i="5"/>
  <c r="A68" i="5" l="1"/>
  <c r="A66" i="5"/>
  <c r="A69" i="5" l="1"/>
  <c r="A71" i="5" s="1"/>
  <c r="A72" i="5" s="1"/>
  <c r="A74" i="5" s="1"/>
  <c r="A76" i="5" s="1"/>
  <c r="A78" i="5" s="1"/>
  <c r="A79" i="5" s="1"/>
  <c r="A81" i="5" s="1"/>
  <c r="A82" i="5" s="1"/>
  <c r="A84" i="5" s="1"/>
  <c r="A85" i="5" s="1"/>
  <c r="A87" i="5" s="1"/>
  <c r="A88" i="5" s="1"/>
  <c r="A89" i="5" s="1"/>
  <c r="A90" i="5" l="1"/>
  <c r="A92" i="5" s="1"/>
  <c r="A93" i="5" s="1"/>
  <c r="A94" i="5" s="1"/>
  <c r="A96" i="5" s="1"/>
  <c r="A98" i="5" s="1"/>
  <c r="A100" i="5" s="1"/>
  <c r="A102" i="5" s="1"/>
  <c r="A103" i="5" s="1"/>
  <c r="A105" i="5" s="1"/>
  <c r="A107" i="5" s="1"/>
  <c r="A109" i="5" s="1"/>
  <c r="A110" i="5" s="1"/>
  <c r="A112" i="5" s="1"/>
  <c r="A114" i="5" s="1"/>
  <c r="A115" i="5" s="1"/>
  <c r="A116" i="5" s="1"/>
  <c r="A119" i="5" s="1"/>
  <c r="A121" i="5" s="1"/>
  <c r="A123" i="5" s="1"/>
  <c r="A124" i="5" s="1"/>
  <c r="A126" i="5" s="1"/>
  <c r="A127" i="5" s="1"/>
  <c r="A130" i="5" s="1"/>
  <c r="A131" i="5" s="1"/>
  <c r="A132" i="5" s="1"/>
  <c r="A134" i="5" s="1"/>
  <c r="A137" i="5" s="1"/>
  <c r="A139" i="5" s="1"/>
  <c r="A140" i="5" s="1"/>
  <c r="A141" i="5" s="1"/>
  <c r="A143" i="5" s="1"/>
  <c r="A145" i="5" s="1"/>
  <c r="A147" i="5" s="1"/>
  <c r="A150" i="5" s="1"/>
  <c r="A152" i="5" s="1"/>
  <c r="A154" i="5" s="1"/>
  <c r="A156" i="5" s="1"/>
  <c r="A159" i="5" s="1"/>
  <c r="A161" i="5" s="1"/>
  <c r="A164" i="5" s="1"/>
  <c r="A165" i="5" s="1"/>
  <c r="A167" i="5" s="1"/>
</calcChain>
</file>

<file path=xl/sharedStrings.xml><?xml version="1.0" encoding="utf-8"?>
<sst xmlns="http://schemas.openxmlformats.org/spreadsheetml/2006/main" count="458" uniqueCount="219">
  <si>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</si>
  <si>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</si>
  <si>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</si>
  <si>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</si>
  <si>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</si>
  <si>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</si>
  <si>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</si>
  <si>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</si>
  <si>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</si>
  <si>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</si>
  <si>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</si>
  <si>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ADMINISTRADOR DE MONITOREO DE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</si>
  <si>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</si>
  <si>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</si>
  <si>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</si>
  <si>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</si>
  <si>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</si>
  <si>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</si>
  <si>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</si>
  <si>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</si>
  <si>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</si>
  <si>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</si>
  <si>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</si>
  <si>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</si>
  <si>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</si>
  <si>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</si>
  <si>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</si>
  <si>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</si>
  <si>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</si>
  <si>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</si>
  <si>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</si>
  <si>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</si>
  <si>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</si>
  <si>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</si>
  <si>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</si>
  <si>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</si>
  <si>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</si>
  <si>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</si>
  <si>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</si>
  <si>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</si>
  <si>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</si>
  <si>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</si>
  <si>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</si>
  <si>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</si>
  <si>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</si>
  <si>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</si>
  <si>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</si>
  <si>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</si>
  <si>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</si>
  <si>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</si>
  <si>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</si>
  <si>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</si>
  <si>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</si>
  <si>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</si>
  <si>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ABOGADO I</t>
  </si>
  <si>
    <t>JUAN LEONARDO DE LA CRUZ REYES</t>
  </si>
  <si>
    <t>JUAN RAFAEL MEDINA PIMENTEL</t>
  </si>
  <si>
    <t>JUANA ENEROLISA SORIANO FABIAN</t>
  </si>
  <si>
    <t>ANALISTA DE CUENTAS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</si>
  <si>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</si>
  <si>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</si>
  <si>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</si>
  <si>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</si>
  <si>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</si>
  <si>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</si>
  <si>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LOYDA ELIZABETH MATOS POLANCO</t>
  </si>
  <si>
    <t xml:space="preserve">ANALISTA DE PLANES PROGRAMAS 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</si>
  <si>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</si>
  <si>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</si>
  <si>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</si>
  <si>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</si>
  <si>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</si>
  <si>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</si>
  <si>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</si>
  <si>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</si>
  <si>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</si>
  <si>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</si>
  <si>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</si>
  <si>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</si>
  <si>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</si>
  <si>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MIGUELINA ESPINAL TELO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</si>
  <si>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</si>
  <si>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</si>
  <si>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</si>
  <si>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</si>
  <si>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</si>
  <si>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</si>
  <si>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</si>
  <si>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</si>
  <si>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</si>
  <si>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</si>
  <si>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</si>
  <si>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</si>
  <si>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</si>
  <si>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</si>
  <si>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SILVIA MARIA BONILLA NUÑEZ</t>
  </si>
  <si>
    <t>TANIA DE LA CRUZ VELEZ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</si>
  <si>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</si>
  <si>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</si>
  <si>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</si>
  <si>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</si>
  <si>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</si>
  <si>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</si>
  <si>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DIRECTOR (A)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</si>
  <si>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</si>
  <si>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</si>
  <si>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</si>
  <si>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</si>
  <si>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</si>
  <si>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</si>
  <si>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</si>
  <si>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</si>
  <si>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</si>
  <si>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</si>
  <si>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</si>
  <si>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</si>
  <si>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</si>
  <si>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</si>
  <si>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</si>
  <si>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</si>
  <si>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</si>
  <si>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</si>
  <si>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</si>
  <si>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</si>
  <si>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</si>
  <si>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</si>
  <si>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</si>
  <si>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</si>
  <si>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</si>
  <si>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</si>
  <si>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</si>
  <si>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</si>
  <si>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</si>
  <si>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</si>
  <si>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</si>
  <si>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</si>
  <si>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</si>
  <si>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</si>
  <si>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</si>
  <si>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</si>
  <si>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</si>
  <si>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</si>
  <si>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</si>
  <si>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</si>
  <si>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</si>
  <si>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</si>
  <si>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</si>
  <si>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</si>
  <si>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</si>
  <si>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</si>
  <si>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</si>
  <si>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</si>
  <si>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RELACIONES PUBLICAS</t>
  </si>
  <si>
    <t>ENCARGADO DE SERVICIOS GENERALES</t>
  </si>
  <si>
    <t>ENCARGADO DE TECNOLOGIA DE LA INFORMACION</t>
  </si>
  <si>
    <t>ANALISTA LEGAL</t>
  </si>
  <si>
    <t>Género</t>
  </si>
  <si>
    <t>MASC</t>
  </si>
  <si>
    <t>Cuenta 2.1.1.2.10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</si>
  <si>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</si>
  <si>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</si>
  <si>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</si>
  <si>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</si>
  <si>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</si>
  <si>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</si>
  <si>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</si>
  <si>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</si>
  <si>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</si>
  <si>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</si>
  <si>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</si>
  <si>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</si>
  <si>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</si>
  <si>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</si>
  <si>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</si>
  <si>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</si>
  <si>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</si>
  <si>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</si>
  <si>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</si>
  <si>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</si>
  <si>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</si>
  <si>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</si>
  <si>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</si>
  <si>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Recinto Eugenio María de Hostos</t>
  </si>
  <si>
    <t>Recinto Emilio Prud´Homme</t>
  </si>
  <si>
    <t>Recinto Félix Evaristo Mejia</t>
  </si>
  <si>
    <t>Recinto Juan Vicente Moscoso</t>
  </si>
  <si>
    <t>Recinto Luis Napoleón Núñez Molina</t>
  </si>
  <si>
    <t>Recinto Urania Montas</t>
  </si>
  <si>
    <t>Totales en RD$</t>
  </si>
  <si>
    <t>31/09/2021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</si>
  <si>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</si>
  <si>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</si>
  <si>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</si>
  <si>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</si>
  <si>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</si>
  <si>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</si>
  <si>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</si>
  <si>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 xml:space="preserve">ENCARGADO 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</si>
  <si>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</si>
  <si>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</si>
  <si>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</si>
  <si>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</si>
  <si>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</si>
  <si>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</si>
  <si>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</si>
  <si>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</si>
  <si>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</si>
  <si>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 xml:space="preserve">LUIS ALFREDO MERCEDES </t>
  </si>
  <si>
    <t>DIRECTOR DE RECURSOS HUMANOS</t>
  </si>
  <si>
    <t>REC</t>
  </si>
  <si>
    <t xml:space="preserve">Vicerrectoría Académica </t>
  </si>
  <si>
    <t xml:space="preserve">CLAUDIA MARIA BRENES GARDEN </t>
  </si>
  <si>
    <t>COORDINADOR DE PROYECTO</t>
  </si>
  <si>
    <t xml:space="preserve">Dirección de Planificación y Desarrollo </t>
  </si>
  <si>
    <t>COORDINADOR DE INTELIGENCIA INSTITUCIONAL</t>
  </si>
  <si>
    <t>Nómina Contratados en Cargos de Carrera Septiembre 2021</t>
  </si>
  <si>
    <t>Departamento de Publicaciones</t>
  </si>
  <si>
    <t xml:space="preserve">División de Gestión de Bibliotecas </t>
  </si>
  <si>
    <t>División de Plataformas Educativas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</si>
</sst>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64" fontId="7" fillId="0" borderId="2" xfId="1" applyFont="1" applyBorder="1" applyAlignment="1">
      <alignment horizontal="center"/>
    </xf>
    <xf numFmtId="164" fontId="7" fillId="2" borderId="0" xfId="1" applyFont="1" applyFill="1" applyBorder="1" applyAlignment="1">
      <alignment horizontal="center"/>
    </xf>
    <xf numFmtId="0" fontId="7" fillId="0" borderId="0" xfId="0" applyFont="1"/>
    <xf numFmtId="0" fontId="9" fillId="4" borderId="0" xfId="0" applyFont="1" applyFill="1" applyBorder="1" applyAlignment="1">
      <alignment horizontal="center"/>
    </xf>
    <xf numFmtId="164" fontId="9" fillId="4" borderId="0" xfId="1" applyFont="1" applyFill="1" applyBorder="1" applyAlignment="1">
      <alignment horizontal="center"/>
    </xf>
    <xf numFmtId="164" fontId="9" fillId="4" borderId="0" xfId="1" applyFont="1" applyFill="1" applyBorder="1" applyAlignment="1">
      <alignment horizontal="right"/>
    </xf>
    <xf numFmtId="0" fontId="7" fillId="4" borderId="0" xfId="0" applyFont="1" applyFill="1" applyBorder="1"/>
    <xf numFmtId="0" fontId="7" fillId="2" borderId="0" xfId="0" applyFont="1" applyFill="1" applyBorder="1" applyAlignment="1">
      <alignment horizontal="center"/>
    </xf>
    <xf numFmtId="164" fontId="7" fillId="4" borderId="0" xfId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0" borderId="0" xfId="0" applyFont="1" applyBorder="1"/>
    <xf numFmtId="0" fontId="7" fillId="0" borderId="0" xfId="0" applyFont="1" applyFill="1"/>
    <xf numFmtId="164" fontId="11" fillId="5" borderId="0" xfId="1" applyFont="1" applyFill="1" applyAlignment="1">
      <alignment horizontal="center"/>
    </xf>
    <xf numFmtId="164" fontId="11" fillId="3" borderId="1" xfId="1" applyFont="1" applyFill="1" applyBorder="1" applyAlignment="1">
      <alignment horizontal="center"/>
    </xf>
    <xf numFmtId="164" fontId="12" fillId="4" borderId="1" xfId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4" fontId="11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10" fillId="2" borderId="4" xfId="0" applyFont="1" applyFill="1" applyBorder="1"/>
    <xf numFmtId="0" fontId="7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/>
    </xf>
    <xf numFmtId="164" fontId="7" fillId="2" borderId="5" xfId="1" applyFont="1" applyFill="1" applyBorder="1" applyAlignment="1">
      <alignment horizontal="center"/>
    </xf>
    <xf numFmtId="164" fontId="7" fillId="2" borderId="6" xfId="1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10" fillId="2" borderId="9" xfId="0" applyFont="1" applyFill="1" applyBorder="1" applyAlignment="1">
      <alignment horizontal="left"/>
    </xf>
    <xf numFmtId="164" fontId="7" fillId="2" borderId="10" xfId="1" applyFont="1" applyFill="1" applyBorder="1" applyAlignment="1">
      <alignment horizontal="center"/>
    </xf>
    <xf numFmtId="0" fontId="10" fillId="2" borderId="9" xfId="0" applyFont="1" applyFill="1" applyBorder="1"/>
    <xf numFmtId="0" fontId="7" fillId="4" borderId="10" xfId="0" applyFont="1" applyFill="1" applyBorder="1"/>
    <xf numFmtId="164" fontId="7" fillId="4" borderId="10" xfId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43" fontId="7" fillId="0" borderId="0" xfId="0" applyNumberFormat="1" applyFont="1"/>
    <xf numFmtId="4" fontId="0" fillId="0" borderId="0" xfId="0" applyNumberFormat="1"/>
    <xf numFmtId="0" fontId="7" fillId="0" borderId="2" xfId="0" applyFont="1" applyFill="1" applyBorder="1" applyAlignment="1">
      <alignment horizontal="center"/>
    </xf>
    <xf numFmtId="14" fontId="7" fillId="0" borderId="2" xfId="0" applyNumberFormat="1" applyFont="1" applyFill="1" applyBorder="1" applyAlignment="1">
      <alignment horizontal="center"/>
    </xf>
    <xf numFmtId="164" fontId="7" fillId="0" borderId="2" xfId="1" applyFont="1" applyFill="1" applyBorder="1" applyAlignment="1">
      <alignment horizontal="center"/>
    </xf>
    <xf numFmtId="164" fontId="7" fillId="0" borderId="8" xfId="1" applyFont="1" applyFill="1" applyBorder="1" applyAlignment="1">
      <alignment horizontal="center"/>
    </xf>
    <xf numFmtId="43" fontId="7" fillId="0" borderId="0" xfId="0" applyNumberFormat="1" applyFont="1" applyFill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1" applyFont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164" fontId="11" fillId="3" borderId="1" xfId="1" applyFont="1" applyFill="1" applyBorder="1" applyAlignment="1">
      <alignment horizontal="center" wrapText="1"/>
    </xf>
    <xf numFmtId="164" fontId="10" fillId="4" borderId="1" xfId="1" applyFont="1" applyFill="1" applyBorder="1" applyAlignment="1">
      <alignment horizontal="center"/>
    </xf>
    <xf numFmtId="164" fontId="8" fillId="4" borderId="1" xfId="1" applyFont="1" applyFill="1" applyBorder="1" applyAlignment="1">
      <alignment horizontal="center" wrapText="1"/>
    </xf>
    <xf numFmtId="0" fontId="8" fillId="4" borderId="9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9" fillId="0" borderId="3" xfId="0" applyFont="1" applyBorder="1" applyAlignment="1">
      <alignment horizontal="right"/>
    </xf>
    <xf numFmtId="164" fontId="11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760998</xdr:colOff>
      <xdr:row>0</xdr:row>
      <xdr:rowOff>67176</xdr:rowOff>
    </xdr:from>
    <xdr:to>
      <xdr:col>10</xdr:col>
      <xdr:colOff>431130</xdr:colOff>
      <xdr:row>9</xdr:row>
      <xdr:rowOff>11147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53551" y="67176"/>
          <a:ext cx="1063791" cy="1417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W181"/>
  <sheetViews>
    <sheetView showGridLines="0" tabSelected="1" topLeftCell="B84" zoomScale="106" zoomScaleNormal="106" workbookViewId="0">
      <selection activeCell="B84" sqref="B84"/>
    </sheetView>
  </sheetViews>
  <sheetFormatPr baseColWidth="10" defaultColWidth="10.85546875" defaultRowHeight="12.75"/>
  <cols>
    <col min="1" max="1" width="3.7109375" style="2" bestFit="1" customWidth="1"/>
    <col min="2" max="3" width="39.140625" style="3" bestFit="1" customWidth="1"/>
    <col min="4" max="4" width="11.140625" style="2" bestFit="1" customWidth="1"/>
    <col min="5" max="5" width="6.28515625" style="2" bestFit="1" customWidth="1"/>
    <col min="6" max="6" width="7.7109375" style="2" bestFit="1" customWidth="1"/>
    <col min="7" max="7" width="9.85546875" style="2" bestFit="1" customWidth="1"/>
    <col min="8" max="8" width="16.5703125" style="4" bestFit="1" customWidth="1"/>
    <col min="9" max="9" width="13.42578125" style="4" customWidth="1"/>
    <col min="10" max="10" width="7.5703125" style="4" customWidth="1"/>
    <col min="11" max="12" width="13.42578125" style="4" customWidth="1"/>
    <col min="13" max="13" width="11.42578125" style="4" bestFit="1" customWidth="1"/>
    <col min="14" max="15" width="12.42578125" style="4" bestFit="1" customWidth="1"/>
    <col min="16" max="16" width="13.7109375" style="4" customWidth="1"/>
    <col min="17" max="17" width="15.140625" style="4" customWidth="1"/>
    <col min="18" max="18" width="10.5703125" style="4" customWidth="1"/>
    <col min="19" max="19" width="17" style="4" bestFit="1" customWidth="1"/>
    <col min="20" max="20" width="13.28515625" style="4" bestFit="1" customWidth="1"/>
    <col min="21" max="21" width="15" style="4" customWidth="1"/>
    <col min="22" max="16384" width="10.85546875" style="1"/>
  </cols>
  <sheetData>
    <row r="9" spans="1:21" ht="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ht="18">
      <c r="A10" s="51" t="s">
        <v>117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</row>
    <row r="11" spans="1:21" ht="15.75">
      <c r="A11" s="52" t="s">
        <v>215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1" ht="15.75">
      <c r="A12" s="5"/>
      <c r="S12" s="53" t="s">
        <v>158</v>
      </c>
      <c r="T12" s="53"/>
    </row>
    <row r="13" spans="1:21" s="9" customFormat="1" ht="12">
      <c r="A13" s="54" t="s">
        <v>0</v>
      </c>
      <c r="B13" s="55" t="s">
        <v>1</v>
      </c>
      <c r="C13" s="55" t="s">
        <v>2</v>
      </c>
      <c r="D13" s="54" t="s">
        <v>159</v>
      </c>
      <c r="E13" s="54" t="s">
        <v>156</v>
      </c>
      <c r="F13" s="56" t="s">
        <v>160</v>
      </c>
      <c r="G13" s="56"/>
      <c r="H13" s="57" t="s">
        <v>161</v>
      </c>
      <c r="I13" s="57" t="s">
        <v>162</v>
      </c>
      <c r="J13" s="57" t="s">
        <v>163</v>
      </c>
      <c r="K13" s="54" t="s">
        <v>164</v>
      </c>
      <c r="L13" s="54"/>
      <c r="M13" s="54"/>
      <c r="N13" s="54"/>
      <c r="O13" s="54"/>
      <c r="P13" s="54"/>
      <c r="Q13" s="54"/>
      <c r="R13" s="20"/>
      <c r="S13" s="63" t="s">
        <v>165</v>
      </c>
      <c r="T13" s="63"/>
      <c r="U13" s="57" t="s">
        <v>166</v>
      </c>
    </row>
    <row r="14" spans="1:21" s="9" customFormat="1" ht="12">
      <c r="A14" s="54"/>
      <c r="B14" s="55"/>
      <c r="C14" s="55"/>
      <c r="D14" s="54"/>
      <c r="E14" s="54"/>
      <c r="F14" s="56"/>
      <c r="G14" s="56"/>
      <c r="H14" s="57"/>
      <c r="I14" s="57"/>
      <c r="J14" s="57"/>
      <c r="K14" s="58" t="s">
        <v>167</v>
      </c>
      <c r="L14" s="58"/>
      <c r="M14" s="21"/>
      <c r="N14" s="58" t="s">
        <v>168</v>
      </c>
      <c r="O14" s="58"/>
      <c r="P14" s="59" t="s">
        <v>169</v>
      </c>
      <c r="Q14" s="59" t="s">
        <v>170</v>
      </c>
      <c r="R14" s="59" t="s">
        <v>171</v>
      </c>
      <c r="S14" s="59" t="s">
        <v>172</v>
      </c>
      <c r="T14" s="59" t="s">
        <v>173</v>
      </c>
      <c r="U14" s="57"/>
    </row>
    <row r="15" spans="1:21" s="25" customFormat="1" ht="36">
      <c r="A15" s="54"/>
      <c r="B15" s="55"/>
      <c r="C15" s="55"/>
      <c r="D15" s="54"/>
      <c r="E15" s="54"/>
      <c r="F15" s="22" t="s">
        <v>174</v>
      </c>
      <c r="G15" s="22" t="s">
        <v>175</v>
      </c>
      <c r="H15" s="57"/>
      <c r="I15" s="57"/>
      <c r="J15" s="57"/>
      <c r="K15" s="23" t="s">
        <v>176</v>
      </c>
      <c r="L15" s="23" t="s">
        <v>177</v>
      </c>
      <c r="M15" s="24" t="s">
        <v>178</v>
      </c>
      <c r="N15" s="23" t="s">
        <v>179</v>
      </c>
      <c r="O15" s="23" t="s">
        <v>180</v>
      </c>
      <c r="P15" s="59"/>
      <c r="Q15" s="59"/>
      <c r="R15" s="59"/>
      <c r="S15" s="59"/>
      <c r="T15" s="59"/>
      <c r="U15" s="57"/>
    </row>
    <row r="16" spans="1:21" s="9" customFormat="1" ht="12">
      <c r="A16" s="31" t="s">
        <v>117</v>
      </c>
      <c r="B16" s="32"/>
      <c r="C16" s="32"/>
      <c r="D16" s="33"/>
      <c r="E16" s="33"/>
      <c r="F16" s="33"/>
      <c r="G16" s="3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5"/>
    </row>
    <row r="17" spans="1:23" s="9" customFormat="1" ht="12">
      <c r="A17" s="36">
        <v>1</v>
      </c>
      <c r="B17" s="27" t="s">
        <v>207</v>
      </c>
      <c r="C17" s="27" t="s">
        <v>208</v>
      </c>
      <c r="D17" s="26" t="s">
        <v>181</v>
      </c>
      <c r="E17" s="26" t="s">
        <v>209</v>
      </c>
      <c r="F17" s="28">
        <v>44409</v>
      </c>
      <c r="G17" s="28">
        <v>44592</v>
      </c>
      <c r="H17" s="7">
        <v>155000</v>
      </c>
      <c r="I17" s="7">
        <v>25042.74</v>
      </c>
      <c r="J17" s="7">
        <v>0</v>
      </c>
      <c r="K17" s="7">
        <f>+H17*2.87%</f>
        <v>4448.5</v>
      </c>
      <c r="L17" s="7">
        <f>H17*7.1%</f>
        <v>11004.999999999998</v>
      </c>
      <c r="M17" s="7">
        <f>62400*1.15%</f>
        <v>717.6</v>
      </c>
      <c r="N17" s="7">
        <f>+H17*3.04%</f>
        <v>4712</v>
      </c>
      <c r="O17" s="7">
        <f>H17*7.09%</f>
        <v>10989.5</v>
      </c>
      <c r="P17" s="7"/>
      <c r="Q17" s="7">
        <f>K17+L17+M17+N17+O17</f>
        <v>31872.6</v>
      </c>
      <c r="R17" s="7"/>
      <c r="S17" s="7">
        <f>+K17+N17+P17+R17+I17+J17</f>
        <v>34203.240000000005</v>
      </c>
      <c r="T17" s="7">
        <f>+O17+M17+L17</f>
        <v>22712.1</v>
      </c>
      <c r="U17" s="37">
        <f>+H17-S17</f>
        <v>120796.76</v>
      </c>
      <c r="V17" s="44"/>
      <c r="W17" s="44"/>
    </row>
    <row r="18" spans="1:23" s="9" customFormat="1" ht="12">
      <c r="A18" s="38" t="s">
        <v>118</v>
      </c>
      <c r="B18" s="16"/>
      <c r="C18" s="16"/>
      <c r="D18" s="14"/>
      <c r="E18" s="14"/>
      <c r="F18" s="14"/>
      <c r="G18" s="14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39"/>
      <c r="V18" s="44"/>
      <c r="W18" s="44"/>
    </row>
    <row r="19" spans="1:23" s="9" customFormat="1" ht="12">
      <c r="A19" s="36">
        <f>A17+1</f>
        <v>2</v>
      </c>
      <c r="B19" s="27" t="s">
        <v>52</v>
      </c>
      <c r="C19" s="27" t="s">
        <v>150</v>
      </c>
      <c r="D19" s="26" t="s">
        <v>181</v>
      </c>
      <c r="E19" s="26" t="s">
        <v>157</v>
      </c>
      <c r="F19" s="28">
        <v>44317</v>
      </c>
      <c r="G19" s="28">
        <v>44500</v>
      </c>
      <c r="H19" s="7">
        <v>65000</v>
      </c>
      <c r="I19" s="7">
        <v>4427.58</v>
      </c>
      <c r="J19" s="7">
        <v>0</v>
      </c>
      <c r="K19" s="7">
        <f>+H19*2.87%</f>
        <v>1865.5</v>
      </c>
      <c r="L19" s="7">
        <f>H19*7.1%</f>
        <v>4615</v>
      </c>
      <c r="M19" s="7">
        <f>62400*1.15%</f>
        <v>717.6</v>
      </c>
      <c r="N19" s="7">
        <f>+H19*3.04%</f>
        <v>1976</v>
      </c>
      <c r="O19" s="7">
        <f>H19*7.09%</f>
        <v>4608.5</v>
      </c>
      <c r="P19" s="7"/>
      <c r="Q19" s="7">
        <f>K19+L19+M19+N19+O19</f>
        <v>13782.6</v>
      </c>
      <c r="R19" s="7"/>
      <c r="S19" s="7">
        <f>+K19+N19+P19+R19+I19+J19</f>
        <v>8269.08</v>
      </c>
      <c r="T19" s="7">
        <f>+O19+M19+L19</f>
        <v>9941.1</v>
      </c>
      <c r="U19" s="37">
        <f>+H19-S19</f>
        <v>56730.92</v>
      </c>
      <c r="V19" s="44"/>
      <c r="W19" s="44"/>
    </row>
    <row r="20" spans="1:23" s="9" customFormat="1" ht="12">
      <c r="A20" s="36">
        <f>A19+1</f>
        <v>3</v>
      </c>
      <c r="B20" s="27" t="s">
        <v>34</v>
      </c>
      <c r="C20" s="27" t="s">
        <v>35</v>
      </c>
      <c r="D20" s="26" t="s">
        <v>181</v>
      </c>
      <c r="E20" s="26" t="s">
        <v>3</v>
      </c>
      <c r="F20" s="28">
        <v>44197</v>
      </c>
      <c r="G20" s="28">
        <v>44561</v>
      </c>
      <c r="H20" s="7">
        <v>50000</v>
      </c>
      <c r="I20" s="7">
        <v>1854</v>
      </c>
      <c r="J20" s="7">
        <v>0</v>
      </c>
      <c r="K20" s="7">
        <f>+H20*2.87%</f>
        <v>1435</v>
      </c>
      <c r="L20" s="7">
        <f>H20*7.1%</f>
        <v>3549.9999999999995</v>
      </c>
      <c r="M20" s="7">
        <f>H20*1.15%</f>
        <v>575</v>
      </c>
      <c r="N20" s="7">
        <f>+H20*3.04%</f>
        <v>1520</v>
      </c>
      <c r="O20" s="7">
        <f>H20*7.09%</f>
        <v>3545.0000000000005</v>
      </c>
      <c r="P20" s="7"/>
      <c r="Q20" s="7">
        <f>K20+L20+M20+N20+O20</f>
        <v>10625</v>
      </c>
      <c r="R20" s="7"/>
      <c r="S20" s="7">
        <f>+K20+N20+P20+R20+I20+J20</f>
        <v>4809</v>
      </c>
      <c r="T20" s="7">
        <f>+O20+M20+L20</f>
        <v>7670</v>
      </c>
      <c r="U20" s="37">
        <f>+H20-S20</f>
        <v>45191</v>
      </c>
      <c r="V20" s="44"/>
      <c r="W20" s="44"/>
    </row>
    <row r="21" spans="1:23" s="9" customFormat="1" ht="12">
      <c r="A21" s="38" t="s">
        <v>119</v>
      </c>
      <c r="B21" s="16"/>
      <c r="C21" s="16"/>
      <c r="D21" s="14"/>
      <c r="E21" s="14"/>
      <c r="F21" s="14"/>
      <c r="G21" s="14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39"/>
      <c r="V21" s="44"/>
      <c r="W21" s="44"/>
    </row>
    <row r="22" spans="1:23" s="9" customFormat="1" ht="12">
      <c r="A22" s="36">
        <f>A20+1</f>
        <v>4</v>
      </c>
      <c r="B22" s="27" t="s">
        <v>14</v>
      </c>
      <c r="C22" s="27" t="s">
        <v>151</v>
      </c>
      <c r="D22" s="26" t="s">
        <v>181</v>
      </c>
      <c r="E22" s="26" t="s">
        <v>3</v>
      </c>
      <c r="F22" s="28">
        <v>44197</v>
      </c>
      <c r="G22" s="28">
        <v>44561</v>
      </c>
      <c r="H22" s="7">
        <v>115000</v>
      </c>
      <c r="I22" s="7">
        <v>15633.74</v>
      </c>
      <c r="J22" s="7">
        <v>0</v>
      </c>
      <c r="K22" s="7">
        <f t="shared" ref="K22:K24" si="0">+H22*2.87%</f>
        <v>3300.5</v>
      </c>
      <c r="L22" s="7">
        <f t="shared" ref="L22:L24" si="1">H22*7.1%</f>
        <v>8164.9999999999991</v>
      </c>
      <c r="M22" s="7">
        <f>62400*1.15%</f>
        <v>717.6</v>
      </c>
      <c r="N22" s="7">
        <f t="shared" ref="N22:N24" si="2">+H22*3.04%</f>
        <v>3496</v>
      </c>
      <c r="O22" s="7">
        <f t="shared" ref="O22:O24" si="3">H22*7.09%</f>
        <v>8153.5000000000009</v>
      </c>
      <c r="P22" s="7"/>
      <c r="Q22" s="7">
        <f t="shared" ref="Q22:Q24" si="4">K22+L22+M22+N22+O22</f>
        <v>23832.600000000002</v>
      </c>
      <c r="R22" s="7"/>
      <c r="S22" s="7">
        <f t="shared" ref="S22:S24" si="5">+K22+N22+P22+R22+I22+J22</f>
        <v>22430.239999999998</v>
      </c>
      <c r="T22" s="7">
        <f t="shared" ref="T22:T24" si="6">+O22+M22+L22</f>
        <v>17036.099999999999</v>
      </c>
      <c r="U22" s="37">
        <f t="shared" ref="U22:U24" si="7">+H22-S22</f>
        <v>92569.760000000009</v>
      </c>
      <c r="V22" s="44"/>
      <c r="W22" s="44"/>
    </row>
    <row r="23" spans="1:23" s="9" customFormat="1" ht="12">
      <c r="A23" s="36">
        <f>A22+1</f>
        <v>5</v>
      </c>
      <c r="B23" s="27" t="s">
        <v>9</v>
      </c>
      <c r="C23" s="27" t="s">
        <v>147</v>
      </c>
      <c r="D23" s="26" t="s">
        <v>181</v>
      </c>
      <c r="E23" s="26" t="s">
        <v>3</v>
      </c>
      <c r="F23" s="28">
        <v>44228</v>
      </c>
      <c r="G23" s="28">
        <v>44561</v>
      </c>
      <c r="H23" s="7">
        <v>65000</v>
      </c>
      <c r="I23" s="7">
        <v>4427.58</v>
      </c>
      <c r="J23" s="7">
        <v>0</v>
      </c>
      <c r="K23" s="7">
        <f t="shared" si="0"/>
        <v>1865.5</v>
      </c>
      <c r="L23" s="7">
        <f t="shared" si="1"/>
        <v>4615</v>
      </c>
      <c r="M23" s="7">
        <f>62400*1.15%</f>
        <v>717.6</v>
      </c>
      <c r="N23" s="7">
        <f t="shared" si="2"/>
        <v>1976</v>
      </c>
      <c r="O23" s="7">
        <f t="shared" si="3"/>
        <v>4608.5</v>
      </c>
      <c r="P23" s="7"/>
      <c r="Q23" s="7">
        <f t="shared" si="4"/>
        <v>13782.6</v>
      </c>
      <c r="R23" s="7"/>
      <c r="S23" s="7">
        <f t="shared" si="5"/>
        <v>8269.08</v>
      </c>
      <c r="T23" s="7">
        <f t="shared" si="6"/>
        <v>9941.1</v>
      </c>
      <c r="U23" s="37">
        <f t="shared" si="7"/>
        <v>56730.92</v>
      </c>
      <c r="V23" s="44"/>
      <c r="W23" s="44"/>
    </row>
    <row r="24" spans="1:23" s="9" customFormat="1" ht="12">
      <c r="A24" s="36">
        <f>A23+1</f>
        <v>6</v>
      </c>
      <c r="B24" s="27" t="s">
        <v>63</v>
      </c>
      <c r="C24" s="27" t="s">
        <v>15</v>
      </c>
      <c r="D24" s="26" t="s">
        <v>181</v>
      </c>
      <c r="E24" s="26" t="s">
        <v>3</v>
      </c>
      <c r="F24" s="28">
        <v>44197</v>
      </c>
      <c r="G24" s="28">
        <v>44561</v>
      </c>
      <c r="H24" s="7">
        <v>45000</v>
      </c>
      <c r="I24" s="7">
        <v>1148.33</v>
      </c>
      <c r="J24" s="7">
        <v>0</v>
      </c>
      <c r="K24" s="7">
        <f t="shared" si="0"/>
        <v>1291.5</v>
      </c>
      <c r="L24" s="7">
        <f t="shared" si="1"/>
        <v>3194.9999999999995</v>
      </c>
      <c r="M24" s="7">
        <f t="shared" ref="M24" si="8">H24*1.15%</f>
        <v>517.5</v>
      </c>
      <c r="N24" s="7">
        <f t="shared" si="2"/>
        <v>1368</v>
      </c>
      <c r="O24" s="7">
        <f t="shared" si="3"/>
        <v>3190.5</v>
      </c>
      <c r="P24" s="7"/>
      <c r="Q24" s="7">
        <f t="shared" si="4"/>
        <v>9562.5</v>
      </c>
      <c r="R24" s="7"/>
      <c r="S24" s="7">
        <f t="shared" si="5"/>
        <v>3807.83</v>
      </c>
      <c r="T24" s="7">
        <f t="shared" si="6"/>
        <v>6903</v>
      </c>
      <c r="U24" s="37">
        <f t="shared" si="7"/>
        <v>41192.17</v>
      </c>
      <c r="V24" s="44"/>
      <c r="W24" s="44"/>
    </row>
    <row r="25" spans="1:23" s="9" customFormat="1" ht="12">
      <c r="A25" s="38" t="s">
        <v>120</v>
      </c>
      <c r="B25" s="16"/>
      <c r="C25" s="16"/>
      <c r="D25" s="14"/>
      <c r="E25" s="14"/>
      <c r="F25" s="14"/>
      <c r="G25" s="14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39"/>
      <c r="V25" s="44"/>
      <c r="W25" s="44"/>
    </row>
    <row r="26" spans="1:23" s="9" customFormat="1" ht="12">
      <c r="A26" s="36">
        <f>A24+1</f>
        <v>7</v>
      </c>
      <c r="B26" s="27" t="s">
        <v>59</v>
      </c>
      <c r="C26" s="27" t="s">
        <v>149</v>
      </c>
      <c r="D26" s="26" t="s">
        <v>181</v>
      </c>
      <c r="E26" s="26" t="s">
        <v>3</v>
      </c>
      <c r="F26" s="28">
        <v>44228</v>
      </c>
      <c r="G26" s="28">
        <v>44561</v>
      </c>
      <c r="H26" s="7">
        <v>65000</v>
      </c>
      <c r="I26" s="7">
        <v>4189.55</v>
      </c>
      <c r="J26" s="7">
        <v>0</v>
      </c>
      <c r="K26" s="7">
        <f t="shared" ref="K26" si="9">+H26*2.87%</f>
        <v>1865.5</v>
      </c>
      <c r="L26" s="7">
        <f t="shared" ref="L26" si="10">H26*7.1%</f>
        <v>4615</v>
      </c>
      <c r="M26" s="7">
        <f>62400*1.15%</f>
        <v>717.6</v>
      </c>
      <c r="N26" s="7">
        <f t="shared" ref="N26" si="11">+H26*3.04%</f>
        <v>1976</v>
      </c>
      <c r="O26" s="7">
        <f t="shared" ref="O26" si="12">H26*7.09%</f>
        <v>4608.5</v>
      </c>
      <c r="P26" s="7">
        <v>1190.1199999999999</v>
      </c>
      <c r="Q26" s="7">
        <f t="shared" ref="Q26" si="13">K26+L26+M26+N26+O26</f>
        <v>13782.6</v>
      </c>
      <c r="R26" s="7"/>
      <c r="S26" s="7">
        <f t="shared" ref="S26" si="14">+K26+N26+P26+R26+I26+J26</f>
        <v>9221.17</v>
      </c>
      <c r="T26" s="7">
        <f t="shared" ref="T26" si="15">+O26+M26+L26</f>
        <v>9941.1</v>
      </c>
      <c r="U26" s="37">
        <f t="shared" ref="U26" si="16">+H26-S26</f>
        <v>55778.83</v>
      </c>
      <c r="V26" s="44"/>
      <c r="W26" s="44"/>
    </row>
    <row r="27" spans="1:23" s="18" customFormat="1" ht="12">
      <c r="A27" s="38" t="s">
        <v>121</v>
      </c>
      <c r="B27" s="16"/>
      <c r="C27" s="16"/>
      <c r="D27" s="14"/>
      <c r="E27" s="14"/>
      <c r="F27" s="14"/>
      <c r="G27" s="14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39"/>
      <c r="V27" s="44"/>
      <c r="W27" s="44"/>
    </row>
    <row r="28" spans="1:23" s="9" customFormat="1" ht="12">
      <c r="A28" s="36">
        <f>A26+1</f>
        <v>8</v>
      </c>
      <c r="B28" s="27" t="s">
        <v>76</v>
      </c>
      <c r="C28" s="27" t="s">
        <v>13</v>
      </c>
      <c r="D28" s="26" t="s">
        <v>181</v>
      </c>
      <c r="E28" s="26" t="s">
        <v>3</v>
      </c>
      <c r="F28" s="28">
        <v>44197</v>
      </c>
      <c r="G28" s="28">
        <v>44561</v>
      </c>
      <c r="H28" s="7">
        <v>155000</v>
      </c>
      <c r="I28" s="7">
        <v>25042.74</v>
      </c>
      <c r="J28" s="7">
        <v>0</v>
      </c>
      <c r="K28" s="7">
        <f t="shared" ref="K28" si="17">+H28*2.87%</f>
        <v>4448.5</v>
      </c>
      <c r="L28" s="7">
        <f t="shared" ref="L28" si="18">H28*7.1%</f>
        <v>11004.999999999998</v>
      </c>
      <c r="M28" s="7">
        <f>62400*1.15%</f>
        <v>717.6</v>
      </c>
      <c r="N28" s="7">
        <f t="shared" ref="N28" si="19">+H28*3.04%</f>
        <v>4712</v>
      </c>
      <c r="O28" s="7">
        <f t="shared" ref="O28" si="20">H28*7.09%</f>
        <v>10989.5</v>
      </c>
      <c r="P28" s="7"/>
      <c r="Q28" s="7">
        <f t="shared" ref="Q28" si="21">K28+L28+M28+N28+O28</f>
        <v>31872.6</v>
      </c>
      <c r="R28" s="7"/>
      <c r="S28" s="7">
        <f t="shared" ref="S28" si="22">+K28+N28+P28+R28+I28+J28</f>
        <v>34203.240000000005</v>
      </c>
      <c r="T28" s="7">
        <f t="shared" ref="T28" si="23">+O28+M28+L28</f>
        <v>22712.1</v>
      </c>
      <c r="U28" s="37">
        <f t="shared" ref="U28" si="24">+H28-S28</f>
        <v>120796.76</v>
      </c>
      <c r="V28" s="44"/>
      <c r="W28" s="44"/>
    </row>
    <row r="29" spans="1:23" s="18" customFormat="1" ht="12">
      <c r="A29" s="38" t="s">
        <v>213</v>
      </c>
      <c r="B29" s="16"/>
      <c r="C29" s="16"/>
      <c r="D29" s="14"/>
      <c r="E29" s="14"/>
      <c r="F29" s="14"/>
      <c r="G29" s="14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39"/>
      <c r="V29" s="44"/>
      <c r="W29" s="44"/>
    </row>
    <row r="30" spans="1:23" s="9" customFormat="1" ht="12">
      <c r="A30" s="36">
        <f>A28+1</f>
        <v>9</v>
      </c>
      <c r="B30" s="43" t="s">
        <v>105</v>
      </c>
      <c r="C30" s="27" t="s">
        <v>214</v>
      </c>
      <c r="D30" s="26" t="s">
        <v>181</v>
      </c>
      <c r="E30" s="26" t="s">
        <v>157</v>
      </c>
      <c r="F30" s="28">
        <v>44228</v>
      </c>
      <c r="G30" s="28">
        <v>44561</v>
      </c>
      <c r="H30" s="7">
        <v>75000</v>
      </c>
      <c r="I30" s="7">
        <v>6309.38</v>
      </c>
      <c r="J30" s="7">
        <v>0</v>
      </c>
      <c r="K30" s="7">
        <f t="shared" ref="K30" si="25">+H30*2.87%</f>
        <v>2152.5</v>
      </c>
      <c r="L30" s="7">
        <f t="shared" ref="L30" si="26">H30*7.1%</f>
        <v>5324.9999999999991</v>
      </c>
      <c r="M30" s="7">
        <f>62400*1.15%</f>
        <v>717.6</v>
      </c>
      <c r="N30" s="7">
        <f t="shared" ref="N30" si="27">+H30*3.04%</f>
        <v>2280</v>
      </c>
      <c r="O30" s="7">
        <f t="shared" ref="O30" si="28">H30*7.09%</f>
        <v>5317.5</v>
      </c>
      <c r="P30" s="7"/>
      <c r="Q30" s="7">
        <f t="shared" ref="Q30" si="29">K30+L30+M30+N30+O30</f>
        <v>15792.599999999999</v>
      </c>
      <c r="R30" s="7"/>
      <c r="S30" s="7">
        <f t="shared" ref="S30" si="30">+K30+N30+P30+R30+I30+J30</f>
        <v>10741.880000000001</v>
      </c>
      <c r="T30" s="7">
        <f t="shared" ref="T30" si="31">+O30+M30+L30</f>
        <v>11360.099999999999</v>
      </c>
      <c r="U30" s="37">
        <f t="shared" ref="U30" si="32">+H30-S30</f>
        <v>64258.119999999995</v>
      </c>
      <c r="V30" s="44"/>
      <c r="W30" s="44"/>
    </row>
    <row r="31" spans="1:23" s="18" customFormat="1" ht="12">
      <c r="A31" s="38" t="s">
        <v>122</v>
      </c>
      <c r="B31" s="16"/>
      <c r="C31" s="16"/>
      <c r="D31" s="14"/>
      <c r="E31" s="14"/>
      <c r="F31" s="14"/>
      <c r="G31" s="1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39"/>
      <c r="V31" s="44"/>
      <c r="W31" s="44"/>
    </row>
    <row r="32" spans="1:23" s="9" customFormat="1" ht="12">
      <c r="A32" s="36">
        <f>A30+1</f>
        <v>10</v>
      </c>
      <c r="B32" s="27" t="s">
        <v>65</v>
      </c>
      <c r="C32" s="27" t="s">
        <v>66</v>
      </c>
      <c r="D32" s="26" t="s">
        <v>181</v>
      </c>
      <c r="E32" s="26" t="s">
        <v>3</v>
      </c>
      <c r="F32" s="28">
        <v>44197</v>
      </c>
      <c r="G32" s="28">
        <v>44561</v>
      </c>
      <c r="H32" s="7">
        <v>70000</v>
      </c>
      <c r="I32" s="7">
        <v>5368.48</v>
      </c>
      <c r="J32" s="7">
        <v>0</v>
      </c>
      <c r="K32" s="7">
        <f t="shared" ref="K32:K33" si="33">+H32*2.87%</f>
        <v>2009</v>
      </c>
      <c r="L32" s="7">
        <f t="shared" ref="L32:L33" si="34">H32*7.1%</f>
        <v>4970</v>
      </c>
      <c r="M32" s="7">
        <f>62400*1.15%</f>
        <v>717.6</v>
      </c>
      <c r="N32" s="7">
        <f t="shared" ref="N32:N33" si="35">+H32*3.04%</f>
        <v>2128</v>
      </c>
      <c r="O32" s="7">
        <f t="shared" ref="O32:O33" si="36">H32*7.09%</f>
        <v>4963</v>
      </c>
      <c r="P32" s="7"/>
      <c r="Q32" s="7">
        <f t="shared" ref="Q32:Q33" si="37">K32+L32+M32+N32+O32</f>
        <v>14787.6</v>
      </c>
      <c r="R32" s="7"/>
      <c r="S32" s="7">
        <f t="shared" ref="S32:S33" si="38">+K32+N32+P32+R32+I32+J32</f>
        <v>9505.48</v>
      </c>
      <c r="T32" s="7">
        <f t="shared" ref="T32:T33" si="39">+O32+M32+L32</f>
        <v>10650.6</v>
      </c>
      <c r="U32" s="37">
        <f t="shared" ref="U32:U33" si="40">+H32-S32</f>
        <v>60494.520000000004</v>
      </c>
      <c r="V32" s="44"/>
      <c r="W32" s="44"/>
    </row>
    <row r="33" spans="1:23" s="9" customFormat="1" ht="12">
      <c r="A33" s="36">
        <f>A32+1</f>
        <v>11</v>
      </c>
      <c r="B33" s="27" t="s">
        <v>37</v>
      </c>
      <c r="C33" s="27" t="s">
        <v>5</v>
      </c>
      <c r="D33" s="26" t="s">
        <v>181</v>
      </c>
      <c r="E33" s="26" t="s">
        <v>3</v>
      </c>
      <c r="F33" s="28">
        <v>44228</v>
      </c>
      <c r="G33" s="28">
        <v>44561</v>
      </c>
      <c r="H33" s="7">
        <v>65000</v>
      </c>
      <c r="I33" s="7">
        <v>4427.58</v>
      </c>
      <c r="J33" s="7">
        <v>0</v>
      </c>
      <c r="K33" s="7">
        <f t="shared" si="33"/>
        <v>1865.5</v>
      </c>
      <c r="L33" s="7">
        <f t="shared" si="34"/>
        <v>4615</v>
      </c>
      <c r="M33" s="7">
        <f>62400*1.15%</f>
        <v>717.6</v>
      </c>
      <c r="N33" s="7">
        <f t="shared" si="35"/>
        <v>1976</v>
      </c>
      <c r="O33" s="7">
        <f t="shared" si="36"/>
        <v>4608.5</v>
      </c>
      <c r="P33" s="7"/>
      <c r="Q33" s="7">
        <f t="shared" si="37"/>
        <v>13782.6</v>
      </c>
      <c r="R33" s="7"/>
      <c r="S33" s="7">
        <f t="shared" si="38"/>
        <v>8269.08</v>
      </c>
      <c r="T33" s="7">
        <f t="shared" si="39"/>
        <v>9941.1</v>
      </c>
      <c r="U33" s="37">
        <f t="shared" si="40"/>
        <v>56730.92</v>
      </c>
      <c r="V33" s="44"/>
      <c r="W33" s="44"/>
    </row>
    <row r="34" spans="1:23" s="9" customFormat="1" ht="12">
      <c r="A34" s="36">
        <f>A33+1</f>
        <v>12</v>
      </c>
      <c r="B34" s="27" t="s">
        <v>12</v>
      </c>
      <c r="C34" s="27" t="s">
        <v>13</v>
      </c>
      <c r="D34" s="26" t="s">
        <v>181</v>
      </c>
      <c r="E34" s="26" t="s">
        <v>3</v>
      </c>
      <c r="F34" s="28">
        <v>44228</v>
      </c>
      <c r="G34" s="28">
        <v>44561</v>
      </c>
      <c r="H34" s="7">
        <v>115000</v>
      </c>
      <c r="I34" s="7">
        <v>15633.74</v>
      </c>
      <c r="J34" s="7"/>
      <c r="K34" s="7">
        <f>+H34*2.87%</f>
        <v>3300.5</v>
      </c>
      <c r="L34" s="7">
        <f>H34*7.1%</f>
        <v>8164.9999999999991</v>
      </c>
      <c r="M34" s="7">
        <f>62400*1.15%</f>
        <v>717.6</v>
      </c>
      <c r="N34" s="7">
        <f>+H34*3.04%</f>
        <v>3496</v>
      </c>
      <c r="O34" s="7">
        <f>H34*7.09%</f>
        <v>8153.5000000000009</v>
      </c>
      <c r="P34" s="7"/>
      <c r="Q34" s="7">
        <f>K34+L34+M34+N34+O34</f>
        <v>23832.600000000002</v>
      </c>
      <c r="R34" s="7"/>
      <c r="S34" s="7">
        <f>+K34+N34+P34+R34+I34+J34</f>
        <v>22430.239999999998</v>
      </c>
      <c r="T34" s="7">
        <f>+O34+M34+L34</f>
        <v>17036.099999999999</v>
      </c>
      <c r="U34" s="37">
        <f>+H34-S34</f>
        <v>92569.760000000009</v>
      </c>
      <c r="V34" s="44"/>
      <c r="W34" s="44"/>
    </row>
    <row r="35" spans="1:23" s="18" customFormat="1" ht="12">
      <c r="A35" s="38" t="s">
        <v>203</v>
      </c>
      <c r="B35" s="16"/>
      <c r="C35" s="16"/>
      <c r="D35" s="14"/>
      <c r="E35" s="14"/>
      <c r="F35" s="14"/>
      <c r="G35" s="14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39"/>
      <c r="V35" s="44"/>
      <c r="W35" s="44"/>
    </row>
    <row r="36" spans="1:23" s="9" customFormat="1" ht="12">
      <c r="A36" s="36">
        <f>A34+1</f>
        <v>13</v>
      </c>
      <c r="B36" s="27" t="s">
        <v>202</v>
      </c>
      <c r="C36" s="27" t="s">
        <v>204</v>
      </c>
      <c r="D36" s="26" t="s">
        <v>181</v>
      </c>
      <c r="E36" s="26" t="s">
        <v>157</v>
      </c>
      <c r="F36" s="28">
        <v>44378</v>
      </c>
      <c r="G36" s="28">
        <v>44561</v>
      </c>
      <c r="H36" s="7">
        <v>65000</v>
      </c>
      <c r="I36" s="7">
        <v>4427.58</v>
      </c>
      <c r="J36" s="7">
        <v>0</v>
      </c>
      <c r="K36" s="7">
        <f t="shared" ref="K36" si="41">+H36*2.87%</f>
        <v>1865.5</v>
      </c>
      <c r="L36" s="7">
        <f t="shared" ref="L36" si="42">H36*7.1%</f>
        <v>4615</v>
      </c>
      <c r="M36" s="7">
        <f>62400*1.15%</f>
        <v>717.6</v>
      </c>
      <c r="N36" s="7">
        <f t="shared" ref="N36" si="43">+H36*3.04%</f>
        <v>1976</v>
      </c>
      <c r="O36" s="7">
        <f t="shared" ref="O36" si="44">H36*7.09%</f>
        <v>4608.5</v>
      </c>
      <c r="P36" s="7"/>
      <c r="Q36" s="7">
        <f t="shared" ref="Q36" si="45">K36+L36+M36+N36+O36</f>
        <v>13782.6</v>
      </c>
      <c r="R36" s="7"/>
      <c r="S36" s="7">
        <f t="shared" ref="S36" si="46">+K36+N36+P36+R36+I36+J36</f>
        <v>8269.08</v>
      </c>
      <c r="T36" s="7">
        <f t="shared" ref="T36" si="47">+O36+M36+L36</f>
        <v>9941.1</v>
      </c>
      <c r="U36" s="37">
        <f t="shared" ref="U36" si="48">+H36-S36</f>
        <v>56730.92</v>
      </c>
      <c r="V36" s="44"/>
      <c r="W36" s="44"/>
    </row>
    <row r="37" spans="1:23" s="18" customFormat="1" ht="12">
      <c r="A37" s="38" t="s">
        <v>123</v>
      </c>
      <c r="B37" s="16"/>
      <c r="C37" s="16"/>
      <c r="D37" s="14"/>
      <c r="E37" s="14"/>
      <c r="F37" s="14"/>
      <c r="G37" s="14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39"/>
      <c r="V37" s="44"/>
      <c r="W37" s="44"/>
    </row>
    <row r="38" spans="1:23" s="9" customFormat="1" ht="12">
      <c r="A38" s="36">
        <f>A36+1</f>
        <v>14</v>
      </c>
      <c r="B38" s="27" t="s">
        <v>83</v>
      </c>
      <c r="C38" s="27" t="s">
        <v>13</v>
      </c>
      <c r="D38" s="26" t="s">
        <v>181</v>
      </c>
      <c r="E38" s="26" t="s">
        <v>3</v>
      </c>
      <c r="F38" s="28">
        <v>44256</v>
      </c>
      <c r="G38" s="28" t="s">
        <v>189</v>
      </c>
      <c r="H38" s="7">
        <v>115000</v>
      </c>
      <c r="I38" s="7">
        <v>15336.21</v>
      </c>
      <c r="J38" s="7">
        <v>0</v>
      </c>
      <c r="K38" s="7">
        <f t="shared" ref="K38" si="49">+H38*2.87%</f>
        <v>3300.5</v>
      </c>
      <c r="L38" s="7">
        <f t="shared" ref="L38" si="50">H38*7.1%</f>
        <v>8164.9999999999991</v>
      </c>
      <c r="M38" s="7">
        <f>62400*1.15%</f>
        <v>717.6</v>
      </c>
      <c r="N38" s="7">
        <f t="shared" ref="N38" si="51">+H38*3.04%</f>
        <v>3496</v>
      </c>
      <c r="O38" s="7">
        <f t="shared" ref="O38" si="52">H38*7.09%</f>
        <v>8153.5000000000009</v>
      </c>
      <c r="P38" s="7">
        <v>1190.1199999999999</v>
      </c>
      <c r="Q38" s="7">
        <f t="shared" ref="Q38" si="53">K38+L38+M38+N38+O38</f>
        <v>23832.600000000002</v>
      </c>
      <c r="R38" s="7"/>
      <c r="S38" s="7">
        <f t="shared" ref="S38" si="54">+K38+N38+P38+R38+I38+J38</f>
        <v>23322.829999999998</v>
      </c>
      <c r="T38" s="7">
        <f t="shared" ref="T38" si="55">+O38+M38+L38</f>
        <v>17036.099999999999</v>
      </c>
      <c r="U38" s="37">
        <f t="shared" ref="U38" si="56">+H38-S38</f>
        <v>91677.17</v>
      </c>
      <c r="V38" s="44"/>
      <c r="W38" s="44"/>
    </row>
    <row r="39" spans="1:23" s="18" customFormat="1" ht="12">
      <c r="A39" s="38" t="s">
        <v>124</v>
      </c>
      <c r="B39" s="16"/>
      <c r="C39" s="16"/>
      <c r="D39" s="14"/>
      <c r="E39" s="14"/>
      <c r="F39" s="14"/>
      <c r="G39" s="14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39"/>
      <c r="V39" s="44"/>
      <c r="W39" s="44"/>
    </row>
    <row r="40" spans="1:23" s="9" customFormat="1" ht="12">
      <c r="A40" s="36">
        <f>A38+1</f>
        <v>15</v>
      </c>
      <c r="B40" s="27" t="s">
        <v>74</v>
      </c>
      <c r="C40" s="27" t="s">
        <v>148</v>
      </c>
      <c r="D40" s="26" t="s">
        <v>181</v>
      </c>
      <c r="E40" s="26" t="s">
        <v>3</v>
      </c>
      <c r="F40" s="28">
        <v>44228</v>
      </c>
      <c r="G40" s="28">
        <v>44561</v>
      </c>
      <c r="H40" s="7">
        <v>65000</v>
      </c>
      <c r="I40" s="7">
        <v>4427.58</v>
      </c>
      <c r="J40" s="7">
        <v>0</v>
      </c>
      <c r="K40" s="7">
        <f t="shared" ref="K40" si="57">+H40*2.87%</f>
        <v>1865.5</v>
      </c>
      <c r="L40" s="7">
        <f t="shared" ref="L40" si="58">H40*7.1%</f>
        <v>4615</v>
      </c>
      <c r="M40" s="7">
        <f>62400*1.15%</f>
        <v>717.6</v>
      </c>
      <c r="N40" s="7">
        <f t="shared" ref="N40" si="59">+H40*3.04%</f>
        <v>1976</v>
      </c>
      <c r="O40" s="7">
        <f t="shared" ref="O40" si="60">H40*7.09%</f>
        <v>4608.5</v>
      </c>
      <c r="P40" s="7"/>
      <c r="Q40" s="7">
        <f t="shared" ref="Q40" si="61">K40+L40+M40+N40+O40</f>
        <v>13782.6</v>
      </c>
      <c r="R40" s="7"/>
      <c r="S40" s="7">
        <f t="shared" ref="S40" si="62">+K40+N40+P40+R40+I40+J40</f>
        <v>8269.08</v>
      </c>
      <c r="T40" s="7">
        <f t="shared" ref="T40" si="63">+O40+M40+L40</f>
        <v>9941.1</v>
      </c>
      <c r="U40" s="37">
        <f t="shared" ref="U40" si="64">+H40-S40</f>
        <v>56730.92</v>
      </c>
      <c r="V40" s="44"/>
      <c r="W40" s="44"/>
    </row>
    <row r="41" spans="1:23" s="18" customFormat="1" ht="12">
      <c r="A41" s="38" t="s">
        <v>195</v>
      </c>
      <c r="B41" s="16"/>
      <c r="C41" s="16"/>
      <c r="D41" s="14"/>
      <c r="E41" s="14"/>
      <c r="F41" s="14"/>
      <c r="G41" s="14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39"/>
      <c r="V41" s="44"/>
      <c r="W41" s="44"/>
    </row>
    <row r="42" spans="1:23" s="9" customFormat="1" ht="12">
      <c r="A42" s="36">
        <f>A40+1</f>
        <v>16</v>
      </c>
      <c r="B42" s="27" t="s">
        <v>196</v>
      </c>
      <c r="C42" s="27" t="s">
        <v>197</v>
      </c>
      <c r="D42" s="26" t="s">
        <v>181</v>
      </c>
      <c r="E42" s="26" t="s">
        <v>157</v>
      </c>
      <c r="F42" s="28">
        <v>44378</v>
      </c>
      <c r="G42" s="28">
        <v>44561</v>
      </c>
      <c r="H42" s="7">
        <v>115000</v>
      </c>
      <c r="I42" s="7">
        <v>15633.74</v>
      </c>
      <c r="J42" s="7">
        <v>0</v>
      </c>
      <c r="K42" s="7">
        <f t="shared" ref="K42" si="65">+H42*2.87%</f>
        <v>3300.5</v>
      </c>
      <c r="L42" s="7">
        <f t="shared" ref="L42" si="66">H42*7.1%</f>
        <v>8164.9999999999991</v>
      </c>
      <c r="M42" s="7">
        <f>62400*1.15%</f>
        <v>717.6</v>
      </c>
      <c r="N42" s="7">
        <f t="shared" ref="N42" si="67">+H42*3.04%</f>
        <v>3496</v>
      </c>
      <c r="O42" s="7">
        <f t="shared" ref="O42" si="68">H42*7.09%</f>
        <v>8153.5000000000009</v>
      </c>
      <c r="P42" s="7"/>
      <c r="Q42" s="7">
        <f t="shared" ref="Q42" si="69">K42+L42+M42+N42+O42</f>
        <v>23832.600000000002</v>
      </c>
      <c r="R42" s="7"/>
      <c r="S42" s="7">
        <f t="shared" ref="S42" si="70">+K42+N42+P42+R42+I42+J42</f>
        <v>22430.239999999998</v>
      </c>
      <c r="T42" s="7">
        <f t="shared" ref="T42" si="71">+O42+M42+L42</f>
        <v>17036.099999999999</v>
      </c>
      <c r="U42" s="37">
        <f t="shared" ref="U42" si="72">+H42-S42</f>
        <v>92569.760000000009</v>
      </c>
      <c r="V42" s="44"/>
      <c r="W42" s="44"/>
    </row>
    <row r="43" spans="1:23" s="18" customFormat="1" ht="12">
      <c r="A43" s="40" t="s">
        <v>125</v>
      </c>
      <c r="B43" s="16"/>
      <c r="C43" s="16"/>
      <c r="D43" s="14"/>
      <c r="E43" s="14"/>
      <c r="F43" s="14"/>
      <c r="G43" s="14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39"/>
      <c r="V43" s="44"/>
      <c r="W43" s="44"/>
    </row>
    <row r="44" spans="1:23" s="9" customFormat="1" ht="12">
      <c r="A44" s="36">
        <f>A42+1</f>
        <v>17</v>
      </c>
      <c r="B44" s="27" t="s">
        <v>92</v>
      </c>
      <c r="C44" s="27" t="s">
        <v>77</v>
      </c>
      <c r="D44" s="26" t="s">
        <v>181</v>
      </c>
      <c r="E44" s="26" t="s">
        <v>3</v>
      </c>
      <c r="F44" s="28">
        <v>44228</v>
      </c>
      <c r="G44" s="28">
        <v>44561</v>
      </c>
      <c r="H44" s="7">
        <v>155000</v>
      </c>
      <c r="I44" s="7">
        <v>25042.74</v>
      </c>
      <c r="J44" s="7">
        <v>0</v>
      </c>
      <c r="K44" s="7">
        <f t="shared" ref="K44" si="73">+H44*2.87%</f>
        <v>4448.5</v>
      </c>
      <c r="L44" s="7">
        <f t="shared" ref="L44" si="74">H44*7.1%</f>
        <v>11004.999999999998</v>
      </c>
      <c r="M44" s="7">
        <f>62400*1.15%</f>
        <v>717.6</v>
      </c>
      <c r="N44" s="7">
        <f t="shared" ref="N44" si="75">+H44*3.04%</f>
        <v>4712</v>
      </c>
      <c r="O44" s="7">
        <f t="shared" ref="O44" si="76">H44*7.09%</f>
        <v>10989.5</v>
      </c>
      <c r="P44" s="7"/>
      <c r="Q44" s="7">
        <f t="shared" ref="Q44" si="77">K44+L44+M44+N44+O44</f>
        <v>31872.6</v>
      </c>
      <c r="R44" s="7"/>
      <c r="S44" s="7">
        <f t="shared" ref="S44" si="78">+K44+N44+P44+R44+I44+J44</f>
        <v>34203.240000000005</v>
      </c>
      <c r="T44" s="7">
        <f t="shared" ref="T44" si="79">+O44+M44+L44</f>
        <v>22712.1</v>
      </c>
      <c r="U44" s="37">
        <f t="shared" ref="U44" si="80">+H44-S44</f>
        <v>120796.76</v>
      </c>
      <c r="V44" s="44"/>
      <c r="W44" s="44"/>
    </row>
    <row r="45" spans="1:23" s="18" customFormat="1" ht="12">
      <c r="A45" s="38" t="s">
        <v>216</v>
      </c>
      <c r="B45" s="16"/>
      <c r="C45" s="16"/>
      <c r="D45" s="14"/>
      <c r="E45" s="14"/>
      <c r="F45" s="14"/>
      <c r="G45" s="14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39"/>
      <c r="V45" s="44"/>
      <c r="W45" s="44"/>
    </row>
    <row r="46" spans="1:23" s="18" customFormat="1" ht="12">
      <c r="A46" s="36">
        <f>A44+1</f>
        <v>18</v>
      </c>
      <c r="B46" s="43" t="s">
        <v>198</v>
      </c>
      <c r="C46" s="43" t="s">
        <v>199</v>
      </c>
      <c r="D46" s="46" t="s">
        <v>181</v>
      </c>
      <c r="E46" s="46" t="s">
        <v>157</v>
      </c>
      <c r="F46" s="47">
        <v>44378</v>
      </c>
      <c r="G46" s="47">
        <v>44561</v>
      </c>
      <c r="H46" s="48">
        <v>125000</v>
      </c>
      <c r="I46" s="48">
        <v>17985.990000000002</v>
      </c>
      <c r="J46" s="48">
        <v>0</v>
      </c>
      <c r="K46" s="48">
        <f t="shared" ref="K46" si="81">+H46*2.87%</f>
        <v>3587.5</v>
      </c>
      <c r="L46" s="48">
        <f t="shared" ref="L46" si="82">H46*7.1%</f>
        <v>8875</v>
      </c>
      <c r="M46" s="7">
        <f>62400*1.15%</f>
        <v>717.6</v>
      </c>
      <c r="N46" s="48">
        <f t="shared" ref="N46" si="83">+H46*3.04%</f>
        <v>3800</v>
      </c>
      <c r="O46" s="48">
        <f t="shared" ref="O46" si="84">H46*7.09%</f>
        <v>8862.5</v>
      </c>
      <c r="P46" s="48"/>
      <c r="Q46" s="48">
        <f t="shared" ref="Q46" si="85">K46+L46+M46+N46+O46</f>
        <v>25842.6</v>
      </c>
      <c r="R46" s="48"/>
      <c r="S46" s="48">
        <f t="shared" ref="S46" si="86">+K46+N46+P46+R46+I46+J46</f>
        <v>25373.49</v>
      </c>
      <c r="T46" s="48">
        <f t="shared" ref="T46" si="87">+O46+M46+L46</f>
        <v>18455.099999999999</v>
      </c>
      <c r="U46" s="49">
        <f t="shared" ref="U46" si="88">+H46-S46</f>
        <v>99626.51</v>
      </c>
      <c r="V46" s="50"/>
      <c r="W46" s="50"/>
    </row>
    <row r="47" spans="1:23" s="18" customFormat="1" ht="12">
      <c r="A47" s="38" t="s">
        <v>126</v>
      </c>
      <c r="B47" s="16"/>
      <c r="C47" s="16"/>
      <c r="D47" s="14"/>
      <c r="E47" s="14"/>
      <c r="F47" s="14"/>
      <c r="G47" s="14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39"/>
      <c r="V47" s="44"/>
      <c r="W47" s="44"/>
    </row>
    <row r="48" spans="1:23" s="9" customFormat="1" ht="12">
      <c r="A48" s="36">
        <f>A46+1</f>
        <v>19</v>
      </c>
      <c r="B48" s="27" t="s">
        <v>8</v>
      </c>
      <c r="C48" s="27" t="s">
        <v>152</v>
      </c>
      <c r="D48" s="26" t="s">
        <v>181</v>
      </c>
      <c r="E48" s="26" t="s">
        <v>3</v>
      </c>
      <c r="F48" s="28">
        <v>44197</v>
      </c>
      <c r="G48" s="28">
        <v>44561</v>
      </c>
      <c r="H48" s="7">
        <v>120000</v>
      </c>
      <c r="I48" s="7">
        <v>16809.87</v>
      </c>
      <c r="J48" s="7">
        <v>0</v>
      </c>
      <c r="K48" s="7">
        <f t="shared" ref="K48:K51" si="89">+H48*2.87%</f>
        <v>3444</v>
      </c>
      <c r="L48" s="7">
        <f t="shared" ref="L48:L51" si="90">H48*7.1%</f>
        <v>8520</v>
      </c>
      <c r="M48" s="7">
        <f>62400*1.15%</f>
        <v>717.6</v>
      </c>
      <c r="N48" s="7">
        <f t="shared" ref="N48:N51" si="91">+H48*3.04%</f>
        <v>3648</v>
      </c>
      <c r="O48" s="7">
        <f t="shared" ref="O48:O51" si="92">H48*7.09%</f>
        <v>8508</v>
      </c>
      <c r="P48" s="7"/>
      <c r="Q48" s="7">
        <f t="shared" ref="Q48:Q51" si="93">K48+L48+M48+N48+O48</f>
        <v>24837.599999999999</v>
      </c>
      <c r="R48" s="7"/>
      <c r="S48" s="7">
        <f t="shared" ref="S48:S51" si="94">+K48+N48+P48+R48+I48+J48</f>
        <v>23901.87</v>
      </c>
      <c r="T48" s="7">
        <f t="shared" ref="T48:T51" si="95">+O48+M48+L48</f>
        <v>17745.599999999999</v>
      </c>
      <c r="U48" s="37">
        <f t="shared" ref="U48:U51" si="96">+H48-S48</f>
        <v>96098.13</v>
      </c>
      <c r="V48" s="44"/>
      <c r="W48" s="44"/>
    </row>
    <row r="49" spans="1:23" s="9" customFormat="1" ht="12">
      <c r="A49" s="36">
        <f>A48+1</f>
        <v>20</v>
      </c>
      <c r="B49" s="27" t="s">
        <v>70</v>
      </c>
      <c r="C49" s="27" t="s">
        <v>13</v>
      </c>
      <c r="D49" s="26" t="s">
        <v>181</v>
      </c>
      <c r="E49" s="26" t="s">
        <v>3</v>
      </c>
      <c r="F49" s="28">
        <v>44197</v>
      </c>
      <c r="G49" s="28">
        <v>44561</v>
      </c>
      <c r="H49" s="7">
        <v>75000</v>
      </c>
      <c r="I49" s="7">
        <v>5833.33</v>
      </c>
      <c r="J49" s="7">
        <v>0</v>
      </c>
      <c r="K49" s="7">
        <f t="shared" si="89"/>
        <v>2152.5</v>
      </c>
      <c r="L49" s="7">
        <f t="shared" si="90"/>
        <v>5324.9999999999991</v>
      </c>
      <c r="M49" s="7">
        <f t="shared" ref="M49:M59" si="97">62400*1.15%</f>
        <v>717.6</v>
      </c>
      <c r="N49" s="7">
        <f t="shared" si="91"/>
        <v>2280</v>
      </c>
      <c r="O49" s="7">
        <f t="shared" si="92"/>
        <v>5317.5</v>
      </c>
      <c r="P49" s="7">
        <v>2380.2399999999998</v>
      </c>
      <c r="Q49" s="7">
        <f t="shared" si="93"/>
        <v>15792.599999999999</v>
      </c>
      <c r="R49" s="7"/>
      <c r="S49" s="7">
        <f t="shared" si="94"/>
        <v>12646.07</v>
      </c>
      <c r="T49" s="7">
        <f t="shared" si="95"/>
        <v>11360.099999999999</v>
      </c>
      <c r="U49" s="37">
        <f t="shared" si="96"/>
        <v>62353.93</v>
      </c>
      <c r="V49" s="44"/>
      <c r="W49" s="44"/>
    </row>
    <row r="50" spans="1:23" s="9" customFormat="1" ht="12">
      <c r="A50" s="36">
        <f t="shared" ref="A50:A51" si="98">A49+1</f>
        <v>21</v>
      </c>
      <c r="B50" s="27" t="s">
        <v>106</v>
      </c>
      <c r="C50" s="27" t="s">
        <v>13</v>
      </c>
      <c r="D50" s="26" t="s">
        <v>181</v>
      </c>
      <c r="E50" s="26" t="s">
        <v>3</v>
      </c>
      <c r="F50" s="28">
        <v>44197</v>
      </c>
      <c r="G50" s="28">
        <v>44561</v>
      </c>
      <c r="H50" s="7">
        <v>75000</v>
      </c>
      <c r="I50" s="7">
        <v>6309.38</v>
      </c>
      <c r="J50" s="7">
        <v>0</v>
      </c>
      <c r="K50" s="7">
        <f t="shared" si="89"/>
        <v>2152.5</v>
      </c>
      <c r="L50" s="7">
        <f t="shared" si="90"/>
        <v>5324.9999999999991</v>
      </c>
      <c r="M50" s="7">
        <f t="shared" si="97"/>
        <v>717.6</v>
      </c>
      <c r="N50" s="7">
        <f t="shared" si="91"/>
        <v>2280</v>
      </c>
      <c r="O50" s="7">
        <f t="shared" si="92"/>
        <v>5317.5</v>
      </c>
      <c r="P50" s="7"/>
      <c r="Q50" s="7">
        <f t="shared" si="93"/>
        <v>15792.599999999999</v>
      </c>
      <c r="R50" s="7"/>
      <c r="S50" s="7">
        <f t="shared" si="94"/>
        <v>10741.880000000001</v>
      </c>
      <c r="T50" s="7">
        <f t="shared" si="95"/>
        <v>11360.099999999999</v>
      </c>
      <c r="U50" s="37">
        <f t="shared" si="96"/>
        <v>64258.119999999995</v>
      </c>
      <c r="V50" s="44"/>
      <c r="W50" s="44"/>
    </row>
    <row r="51" spans="1:23" s="9" customFormat="1" ht="12">
      <c r="A51" s="36">
        <f t="shared" si="98"/>
        <v>22</v>
      </c>
      <c r="B51" s="27" t="s">
        <v>23</v>
      </c>
      <c r="C51" s="27" t="s">
        <v>24</v>
      </c>
      <c r="D51" s="26" t="s">
        <v>181</v>
      </c>
      <c r="E51" s="26" t="s">
        <v>3</v>
      </c>
      <c r="F51" s="28">
        <v>44228</v>
      </c>
      <c r="G51" s="28">
        <v>44561</v>
      </c>
      <c r="H51" s="7">
        <v>65000</v>
      </c>
      <c r="I51" s="7">
        <v>4427.58</v>
      </c>
      <c r="J51" s="7">
        <v>0</v>
      </c>
      <c r="K51" s="7">
        <f t="shared" si="89"/>
        <v>1865.5</v>
      </c>
      <c r="L51" s="7">
        <f t="shared" si="90"/>
        <v>4615</v>
      </c>
      <c r="M51" s="7">
        <f t="shared" si="97"/>
        <v>717.6</v>
      </c>
      <c r="N51" s="7">
        <f t="shared" si="91"/>
        <v>1976</v>
      </c>
      <c r="O51" s="7">
        <f t="shared" si="92"/>
        <v>4608.5</v>
      </c>
      <c r="P51" s="7"/>
      <c r="Q51" s="7">
        <f t="shared" si="93"/>
        <v>13782.6</v>
      </c>
      <c r="R51" s="7"/>
      <c r="S51" s="7">
        <f t="shared" si="94"/>
        <v>8269.08</v>
      </c>
      <c r="T51" s="7">
        <f t="shared" si="95"/>
        <v>9941.1</v>
      </c>
      <c r="U51" s="37">
        <f t="shared" si="96"/>
        <v>56730.92</v>
      </c>
      <c r="V51" s="44"/>
      <c r="W51" s="44"/>
    </row>
    <row r="52" spans="1:23" s="18" customFormat="1" ht="12">
      <c r="A52" s="40" t="s">
        <v>127</v>
      </c>
      <c r="B52" s="16"/>
      <c r="C52" s="16"/>
      <c r="D52" s="14"/>
      <c r="E52" s="14"/>
      <c r="F52" s="14"/>
      <c r="G52" s="14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39"/>
      <c r="V52" s="44"/>
      <c r="W52" s="44"/>
    </row>
    <row r="53" spans="1:23" s="9" customFormat="1" ht="12">
      <c r="A53" s="36">
        <f>A51+1</f>
        <v>23</v>
      </c>
      <c r="B53" s="27" t="s">
        <v>53</v>
      </c>
      <c r="C53" s="27" t="s">
        <v>54</v>
      </c>
      <c r="D53" s="26" t="s">
        <v>181</v>
      </c>
      <c r="E53" s="26" t="s">
        <v>157</v>
      </c>
      <c r="F53" s="28">
        <v>44197</v>
      </c>
      <c r="G53" s="28">
        <v>44561</v>
      </c>
      <c r="H53" s="7">
        <v>85000</v>
      </c>
      <c r="I53" s="7">
        <v>8576.99</v>
      </c>
      <c r="J53" s="7">
        <v>0</v>
      </c>
      <c r="K53" s="7">
        <f t="shared" ref="K53:K55" si="99">+H53*2.87%</f>
        <v>2439.5</v>
      </c>
      <c r="L53" s="7">
        <f t="shared" ref="L53:L55" si="100">H53*7.1%</f>
        <v>6034.9999999999991</v>
      </c>
      <c r="M53" s="7">
        <f t="shared" si="97"/>
        <v>717.6</v>
      </c>
      <c r="N53" s="7">
        <f t="shared" ref="N53:N55" si="101">+H53*3.04%</f>
        <v>2584</v>
      </c>
      <c r="O53" s="7">
        <f t="shared" ref="O53:O55" si="102">H53*7.09%</f>
        <v>6026.5</v>
      </c>
      <c r="P53" s="7"/>
      <c r="Q53" s="7">
        <f t="shared" ref="Q53:Q55" si="103">K53+L53+M53+N53+O53</f>
        <v>17802.599999999999</v>
      </c>
      <c r="R53" s="7"/>
      <c r="S53" s="7">
        <f t="shared" ref="S53:S55" si="104">+K53+N53+P53+R53+I53+J53</f>
        <v>13600.49</v>
      </c>
      <c r="T53" s="7">
        <f t="shared" ref="T53:T55" si="105">+O53+M53+L53</f>
        <v>12779.099999999999</v>
      </c>
      <c r="U53" s="37">
        <f t="shared" ref="U53:U55" si="106">+H53-S53</f>
        <v>71399.509999999995</v>
      </c>
      <c r="V53" s="44"/>
      <c r="W53" s="44"/>
    </row>
    <row r="54" spans="1:23" s="9" customFormat="1" ht="12">
      <c r="A54" s="36">
        <f>A53+1</f>
        <v>24</v>
      </c>
      <c r="B54" s="43" t="s">
        <v>29</v>
      </c>
      <c r="C54" s="27" t="s">
        <v>155</v>
      </c>
      <c r="D54" s="26" t="s">
        <v>181</v>
      </c>
      <c r="E54" s="26" t="s">
        <v>3</v>
      </c>
      <c r="F54" s="28">
        <v>44228</v>
      </c>
      <c r="G54" s="28">
        <v>44561</v>
      </c>
      <c r="H54" s="7">
        <v>65000</v>
      </c>
      <c r="I54" s="7">
        <v>4189.55</v>
      </c>
      <c r="J54" s="7">
        <v>0</v>
      </c>
      <c r="K54" s="7">
        <f t="shared" si="99"/>
        <v>1865.5</v>
      </c>
      <c r="L54" s="7">
        <f t="shared" si="100"/>
        <v>4615</v>
      </c>
      <c r="M54" s="7">
        <f t="shared" si="97"/>
        <v>717.6</v>
      </c>
      <c r="N54" s="7">
        <f t="shared" si="101"/>
        <v>1976</v>
      </c>
      <c r="O54" s="7">
        <f t="shared" si="102"/>
        <v>4608.5</v>
      </c>
      <c r="P54" s="7">
        <v>1190.1199999999999</v>
      </c>
      <c r="Q54" s="7">
        <f t="shared" si="103"/>
        <v>13782.6</v>
      </c>
      <c r="R54" s="7"/>
      <c r="S54" s="7">
        <f t="shared" si="104"/>
        <v>9221.17</v>
      </c>
      <c r="T54" s="7">
        <f t="shared" si="105"/>
        <v>9941.1</v>
      </c>
      <c r="U54" s="37">
        <f t="shared" si="106"/>
        <v>55778.83</v>
      </c>
      <c r="V54" s="44"/>
      <c r="W54" s="44"/>
    </row>
    <row r="55" spans="1:23" s="9" customFormat="1" ht="12">
      <c r="A55" s="36">
        <f>A54+1</f>
        <v>25</v>
      </c>
      <c r="B55" s="27" t="s">
        <v>96</v>
      </c>
      <c r="C55" s="27" t="s">
        <v>5</v>
      </c>
      <c r="D55" s="26" t="s">
        <v>181</v>
      </c>
      <c r="E55" s="26" t="s">
        <v>3</v>
      </c>
      <c r="F55" s="28">
        <v>44197</v>
      </c>
      <c r="G55" s="28">
        <v>44561</v>
      </c>
      <c r="H55" s="7">
        <v>65000</v>
      </c>
      <c r="I55" s="7">
        <v>4427.58</v>
      </c>
      <c r="J55" s="7">
        <v>0</v>
      </c>
      <c r="K55" s="7">
        <f t="shared" si="99"/>
        <v>1865.5</v>
      </c>
      <c r="L55" s="7">
        <f t="shared" si="100"/>
        <v>4615</v>
      </c>
      <c r="M55" s="7">
        <f t="shared" si="97"/>
        <v>717.6</v>
      </c>
      <c r="N55" s="7">
        <f t="shared" si="101"/>
        <v>1976</v>
      </c>
      <c r="O55" s="7">
        <f t="shared" si="102"/>
        <v>4608.5</v>
      </c>
      <c r="P55" s="7"/>
      <c r="Q55" s="7">
        <f t="shared" si="103"/>
        <v>13782.6</v>
      </c>
      <c r="R55" s="7"/>
      <c r="S55" s="7">
        <f t="shared" si="104"/>
        <v>8269.08</v>
      </c>
      <c r="T55" s="7">
        <f t="shared" si="105"/>
        <v>9941.1</v>
      </c>
      <c r="U55" s="37">
        <f t="shared" si="106"/>
        <v>56730.92</v>
      </c>
      <c r="V55" s="44"/>
      <c r="W55" s="44"/>
    </row>
    <row r="56" spans="1:23" s="18" customFormat="1" ht="13.5" customHeight="1">
      <c r="A56" s="40" t="s">
        <v>128</v>
      </c>
      <c r="B56" s="16"/>
      <c r="C56" s="16"/>
      <c r="D56" s="14"/>
      <c r="E56" s="14"/>
      <c r="F56" s="14"/>
      <c r="G56" s="14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39"/>
      <c r="V56" s="44"/>
      <c r="W56" s="44"/>
    </row>
    <row r="57" spans="1:23" s="9" customFormat="1" ht="12">
      <c r="A57" s="36">
        <f>A55+1</f>
        <v>26</v>
      </c>
      <c r="B57" s="27" t="s">
        <v>98</v>
      </c>
      <c r="C57" s="27" t="s">
        <v>154</v>
      </c>
      <c r="D57" s="26" t="s">
        <v>181</v>
      </c>
      <c r="E57" s="26" t="s">
        <v>157</v>
      </c>
      <c r="F57" s="28">
        <v>44228</v>
      </c>
      <c r="G57" s="28">
        <v>44561</v>
      </c>
      <c r="H57" s="7">
        <v>115000</v>
      </c>
      <c r="I57" s="7">
        <v>15633.74</v>
      </c>
      <c r="J57" s="7">
        <v>0</v>
      </c>
      <c r="K57" s="7">
        <f t="shared" ref="K57:K61" si="107">+H57*2.87%</f>
        <v>3300.5</v>
      </c>
      <c r="L57" s="7">
        <f t="shared" ref="L57:L61" si="108">H57*7.1%</f>
        <v>8164.9999999999991</v>
      </c>
      <c r="M57" s="7">
        <f t="shared" si="97"/>
        <v>717.6</v>
      </c>
      <c r="N57" s="7">
        <f t="shared" ref="N57:N61" si="109">+H57*3.04%</f>
        <v>3496</v>
      </c>
      <c r="O57" s="7">
        <f t="shared" ref="O57:O61" si="110">H57*7.09%</f>
        <v>8153.5000000000009</v>
      </c>
      <c r="P57" s="7"/>
      <c r="Q57" s="7">
        <f t="shared" ref="Q57:Q61" si="111">K57+L57+M57+N57+O57</f>
        <v>23832.600000000002</v>
      </c>
      <c r="R57" s="7"/>
      <c r="S57" s="7">
        <f t="shared" ref="S57:S61" si="112">+K57+N57+P57+R57+I57+J57</f>
        <v>22430.239999999998</v>
      </c>
      <c r="T57" s="7">
        <f t="shared" ref="T57:T61" si="113">+O57+M57+L57</f>
        <v>17036.099999999999</v>
      </c>
      <c r="U57" s="37">
        <f t="shared" ref="U57:U61" si="114">+H57-S57</f>
        <v>92569.760000000009</v>
      </c>
      <c r="V57" s="44"/>
      <c r="W57" s="44"/>
    </row>
    <row r="58" spans="1:23" s="9" customFormat="1" ht="12">
      <c r="A58" s="36">
        <f>A57+1</f>
        <v>27</v>
      </c>
      <c r="B58" s="27" t="s">
        <v>20</v>
      </c>
      <c r="C58" s="27" t="s">
        <v>146</v>
      </c>
      <c r="D58" s="26" t="s">
        <v>181</v>
      </c>
      <c r="E58" s="26" t="s">
        <v>157</v>
      </c>
      <c r="F58" s="28">
        <v>44197</v>
      </c>
      <c r="G58" s="28">
        <v>44561</v>
      </c>
      <c r="H58" s="7">
        <v>65000</v>
      </c>
      <c r="I58" s="7">
        <v>4427.58</v>
      </c>
      <c r="J58" s="7">
        <v>0</v>
      </c>
      <c r="K58" s="7">
        <f t="shared" si="107"/>
        <v>1865.5</v>
      </c>
      <c r="L58" s="7">
        <f t="shared" si="108"/>
        <v>4615</v>
      </c>
      <c r="M58" s="7">
        <f t="shared" si="97"/>
        <v>717.6</v>
      </c>
      <c r="N58" s="7">
        <f t="shared" si="109"/>
        <v>1976</v>
      </c>
      <c r="O58" s="7">
        <f t="shared" si="110"/>
        <v>4608.5</v>
      </c>
      <c r="P58" s="7"/>
      <c r="Q58" s="7">
        <f t="shared" si="111"/>
        <v>13782.6</v>
      </c>
      <c r="R58" s="7"/>
      <c r="S58" s="7">
        <f t="shared" si="112"/>
        <v>8269.08</v>
      </c>
      <c r="T58" s="7">
        <f t="shared" si="113"/>
        <v>9941.1</v>
      </c>
      <c r="U58" s="37">
        <f t="shared" si="114"/>
        <v>56730.92</v>
      </c>
      <c r="V58" s="44"/>
      <c r="W58" s="44"/>
    </row>
    <row r="59" spans="1:23" s="9" customFormat="1" ht="12">
      <c r="A59" s="36">
        <f t="shared" ref="A59:A61" si="115">A58+1</f>
        <v>28</v>
      </c>
      <c r="B59" s="27" t="s">
        <v>68</v>
      </c>
      <c r="C59" s="27" t="s">
        <v>69</v>
      </c>
      <c r="D59" s="26" t="s">
        <v>181</v>
      </c>
      <c r="E59" s="26" t="s">
        <v>3</v>
      </c>
      <c r="F59" s="28">
        <v>44228</v>
      </c>
      <c r="G59" s="28">
        <v>44561</v>
      </c>
      <c r="H59" s="7">
        <v>65000</v>
      </c>
      <c r="I59" s="7">
        <v>4427.58</v>
      </c>
      <c r="J59" s="7">
        <v>0</v>
      </c>
      <c r="K59" s="7">
        <f t="shared" si="107"/>
        <v>1865.5</v>
      </c>
      <c r="L59" s="7">
        <f t="shared" si="108"/>
        <v>4615</v>
      </c>
      <c r="M59" s="7">
        <f t="shared" si="97"/>
        <v>717.6</v>
      </c>
      <c r="N59" s="7">
        <f t="shared" si="109"/>
        <v>1976</v>
      </c>
      <c r="O59" s="7">
        <f t="shared" si="110"/>
        <v>4608.5</v>
      </c>
      <c r="P59" s="7"/>
      <c r="Q59" s="7">
        <f t="shared" si="111"/>
        <v>13782.6</v>
      </c>
      <c r="R59" s="7"/>
      <c r="S59" s="7">
        <f t="shared" si="112"/>
        <v>8269.08</v>
      </c>
      <c r="T59" s="7">
        <f t="shared" si="113"/>
        <v>9941.1</v>
      </c>
      <c r="U59" s="37">
        <f t="shared" si="114"/>
        <v>56730.92</v>
      </c>
      <c r="V59" s="44"/>
      <c r="W59" s="44"/>
    </row>
    <row r="60" spans="1:23" s="9" customFormat="1" ht="12">
      <c r="A60" s="36">
        <f t="shared" si="115"/>
        <v>29</v>
      </c>
      <c r="B60" s="27" t="s">
        <v>42</v>
      </c>
      <c r="C60" s="27" t="s">
        <v>22</v>
      </c>
      <c r="D60" s="26" t="s">
        <v>181</v>
      </c>
      <c r="E60" s="26" t="s">
        <v>157</v>
      </c>
      <c r="F60" s="28">
        <v>44228</v>
      </c>
      <c r="G60" s="28">
        <v>44561</v>
      </c>
      <c r="H60" s="7">
        <v>45000</v>
      </c>
      <c r="I60" s="7">
        <v>1148.33</v>
      </c>
      <c r="J60" s="7">
        <v>0</v>
      </c>
      <c r="K60" s="7">
        <f t="shared" si="107"/>
        <v>1291.5</v>
      </c>
      <c r="L60" s="7">
        <f t="shared" si="108"/>
        <v>3194.9999999999995</v>
      </c>
      <c r="M60" s="7">
        <f t="shared" ref="M60:M61" si="116">H60*1.15%</f>
        <v>517.5</v>
      </c>
      <c r="N60" s="7">
        <f t="shared" si="109"/>
        <v>1368</v>
      </c>
      <c r="O60" s="7">
        <f t="shared" si="110"/>
        <v>3190.5</v>
      </c>
      <c r="P60" s="7"/>
      <c r="Q60" s="7">
        <f t="shared" si="111"/>
        <v>9562.5</v>
      </c>
      <c r="R60" s="7"/>
      <c r="S60" s="7">
        <f t="shared" si="112"/>
        <v>3807.83</v>
      </c>
      <c r="T60" s="7">
        <f t="shared" si="113"/>
        <v>6903</v>
      </c>
      <c r="U60" s="37">
        <f t="shared" si="114"/>
        <v>41192.17</v>
      </c>
      <c r="V60" s="44"/>
      <c r="W60" s="44"/>
    </row>
    <row r="61" spans="1:23" s="9" customFormat="1" ht="12">
      <c r="A61" s="36">
        <f t="shared" si="115"/>
        <v>30</v>
      </c>
      <c r="B61" s="27" t="s">
        <v>104</v>
      </c>
      <c r="C61" s="27" t="s">
        <v>22</v>
      </c>
      <c r="D61" s="26" t="s">
        <v>181</v>
      </c>
      <c r="E61" s="26" t="s">
        <v>157</v>
      </c>
      <c r="F61" s="28">
        <v>44197</v>
      </c>
      <c r="G61" s="28">
        <v>44561</v>
      </c>
      <c r="H61" s="7">
        <v>45000</v>
      </c>
      <c r="I61" s="7">
        <v>1148.33</v>
      </c>
      <c r="J61" s="7">
        <v>0</v>
      </c>
      <c r="K61" s="7">
        <f t="shared" si="107"/>
        <v>1291.5</v>
      </c>
      <c r="L61" s="7">
        <f t="shared" si="108"/>
        <v>3194.9999999999995</v>
      </c>
      <c r="M61" s="7">
        <f t="shared" si="116"/>
        <v>517.5</v>
      </c>
      <c r="N61" s="7">
        <f t="shared" si="109"/>
        <v>1368</v>
      </c>
      <c r="O61" s="7">
        <f t="shared" si="110"/>
        <v>3190.5</v>
      </c>
      <c r="P61" s="7"/>
      <c r="Q61" s="7">
        <f t="shared" si="111"/>
        <v>9562.5</v>
      </c>
      <c r="R61" s="7"/>
      <c r="S61" s="7">
        <f t="shared" si="112"/>
        <v>3807.83</v>
      </c>
      <c r="T61" s="7">
        <f t="shared" si="113"/>
        <v>6903</v>
      </c>
      <c r="U61" s="37">
        <f t="shared" si="114"/>
        <v>41192.17</v>
      </c>
      <c r="V61" s="44"/>
      <c r="W61" s="44"/>
    </row>
    <row r="62" spans="1:23" s="18" customFormat="1" ht="12">
      <c r="A62" s="38" t="s">
        <v>129</v>
      </c>
      <c r="B62" s="16"/>
      <c r="C62" s="16"/>
      <c r="D62" s="14"/>
      <c r="E62" s="14"/>
      <c r="F62" s="14"/>
      <c r="G62" s="14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39"/>
      <c r="V62" s="44"/>
      <c r="W62" s="44"/>
    </row>
    <row r="63" spans="1:23" s="9" customFormat="1" ht="12">
      <c r="A63" s="36">
        <f>A61+1</f>
        <v>31</v>
      </c>
      <c r="B63" s="27" t="s">
        <v>10</v>
      </c>
      <c r="C63" s="27" t="s">
        <v>11</v>
      </c>
      <c r="D63" s="26" t="s">
        <v>181</v>
      </c>
      <c r="E63" s="26" t="s">
        <v>3</v>
      </c>
      <c r="F63" s="28">
        <v>44228</v>
      </c>
      <c r="G63" s="28">
        <v>44561</v>
      </c>
      <c r="H63" s="7">
        <v>65000</v>
      </c>
      <c r="I63" s="7">
        <v>4427.58</v>
      </c>
      <c r="J63" s="7">
        <v>0</v>
      </c>
      <c r="K63" s="7">
        <f t="shared" ref="K63" si="117">+H63*2.87%</f>
        <v>1865.5</v>
      </c>
      <c r="L63" s="7">
        <f t="shared" ref="L63" si="118">H63*7.1%</f>
        <v>4615</v>
      </c>
      <c r="M63" s="7">
        <f t="shared" ref="M63" si="119">62400*1.15%</f>
        <v>717.6</v>
      </c>
      <c r="N63" s="7">
        <f t="shared" ref="N63" si="120">+H63*3.04%</f>
        <v>1976</v>
      </c>
      <c r="O63" s="7">
        <f t="shared" ref="O63" si="121">H63*7.09%</f>
        <v>4608.5</v>
      </c>
      <c r="P63" s="7"/>
      <c r="Q63" s="7">
        <f t="shared" ref="Q63" si="122">K63+L63+M63+N63+O63</f>
        <v>13782.6</v>
      </c>
      <c r="R63" s="7"/>
      <c r="S63" s="7">
        <f t="shared" ref="S63" si="123">+K63+N63+P63+R63+I63+J63</f>
        <v>8269.08</v>
      </c>
      <c r="T63" s="7">
        <f t="shared" ref="T63" si="124">+O63+M63+L63</f>
        <v>9941.1</v>
      </c>
      <c r="U63" s="37">
        <f t="shared" ref="U63" si="125">+H63-S63</f>
        <v>56730.92</v>
      </c>
      <c r="V63" s="44"/>
      <c r="W63" s="44"/>
    </row>
    <row r="64" spans="1:23" s="9" customFormat="1" ht="12">
      <c r="A64" s="38" t="s">
        <v>130</v>
      </c>
      <c r="B64" s="16"/>
      <c r="C64" s="16"/>
      <c r="D64" s="14"/>
      <c r="E64" s="14"/>
      <c r="F64" s="14"/>
      <c r="G64" s="14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39"/>
      <c r="V64" s="44"/>
      <c r="W64" s="44"/>
    </row>
    <row r="65" spans="1:23" s="9" customFormat="1" ht="12">
      <c r="A65" s="36">
        <f>A63+1</f>
        <v>32</v>
      </c>
      <c r="B65" s="27" t="s">
        <v>38</v>
      </c>
      <c r="C65" s="27" t="s">
        <v>39</v>
      </c>
      <c r="D65" s="26" t="s">
        <v>181</v>
      </c>
      <c r="E65" s="26" t="s">
        <v>157</v>
      </c>
      <c r="F65" s="28">
        <v>44197</v>
      </c>
      <c r="G65" s="28">
        <v>44561</v>
      </c>
      <c r="H65" s="7">
        <v>65000</v>
      </c>
      <c r="I65" s="7">
        <v>4427.58</v>
      </c>
      <c r="J65" s="7">
        <v>0</v>
      </c>
      <c r="K65" s="7">
        <f t="shared" ref="K65:K66" si="126">+H65*2.87%</f>
        <v>1865.5</v>
      </c>
      <c r="L65" s="7">
        <f t="shared" ref="L65:L66" si="127">H65*7.1%</f>
        <v>4615</v>
      </c>
      <c r="M65" s="7">
        <f t="shared" ref="M65" si="128">62400*1.15%</f>
        <v>717.6</v>
      </c>
      <c r="N65" s="7">
        <f t="shared" ref="N65:N66" si="129">+H65*3.04%</f>
        <v>1976</v>
      </c>
      <c r="O65" s="7">
        <f t="shared" ref="O65:O66" si="130">H65*7.09%</f>
        <v>4608.5</v>
      </c>
      <c r="P65" s="7"/>
      <c r="Q65" s="7">
        <f t="shared" ref="Q65:Q66" si="131">K65+L65+M65+N65+O65</f>
        <v>13782.6</v>
      </c>
      <c r="R65" s="7"/>
      <c r="S65" s="7">
        <f t="shared" ref="S65:S66" si="132">+K65+N65+P65+R65+I65+J65</f>
        <v>8269.08</v>
      </c>
      <c r="T65" s="7">
        <f t="shared" ref="T65:T66" si="133">+O65+M65+L65</f>
        <v>9941.1</v>
      </c>
      <c r="U65" s="37">
        <f t="shared" ref="U65:U66" si="134">+H65-S65</f>
        <v>56730.92</v>
      </c>
      <c r="V65" s="44"/>
      <c r="W65" s="44"/>
    </row>
    <row r="66" spans="1:23" s="9" customFormat="1" ht="12">
      <c r="A66" s="36">
        <f>A65+1</f>
        <v>33</v>
      </c>
      <c r="B66" s="27" t="s">
        <v>88</v>
      </c>
      <c r="C66" s="27" t="s">
        <v>39</v>
      </c>
      <c r="D66" s="26" t="s">
        <v>181</v>
      </c>
      <c r="E66" s="26" t="s">
        <v>157</v>
      </c>
      <c r="F66" s="28">
        <v>44197</v>
      </c>
      <c r="G66" s="28">
        <v>44561</v>
      </c>
      <c r="H66" s="7">
        <v>56000</v>
      </c>
      <c r="I66" s="7">
        <v>2733.96</v>
      </c>
      <c r="J66" s="7">
        <v>0</v>
      </c>
      <c r="K66" s="7">
        <f t="shared" si="126"/>
        <v>1607.2</v>
      </c>
      <c r="L66" s="7">
        <f t="shared" si="127"/>
        <v>3975.9999999999995</v>
      </c>
      <c r="M66" s="7">
        <f t="shared" ref="M66" si="135">H66*1.15%</f>
        <v>644</v>
      </c>
      <c r="N66" s="7">
        <f t="shared" si="129"/>
        <v>1702.4</v>
      </c>
      <c r="O66" s="7">
        <f t="shared" si="130"/>
        <v>3970.4</v>
      </c>
      <c r="P66" s="7"/>
      <c r="Q66" s="7">
        <f t="shared" si="131"/>
        <v>11900</v>
      </c>
      <c r="R66" s="7"/>
      <c r="S66" s="7">
        <f t="shared" si="132"/>
        <v>6043.56</v>
      </c>
      <c r="T66" s="7">
        <f t="shared" si="133"/>
        <v>8590.4</v>
      </c>
      <c r="U66" s="37">
        <f t="shared" si="134"/>
        <v>49956.44</v>
      </c>
      <c r="V66" s="44"/>
      <c r="W66" s="44"/>
    </row>
    <row r="67" spans="1:23" s="9" customFormat="1" ht="12">
      <c r="A67" s="38" t="s">
        <v>131</v>
      </c>
      <c r="B67" s="16"/>
      <c r="C67" s="16"/>
      <c r="D67" s="14"/>
      <c r="E67" s="14"/>
      <c r="F67" s="14"/>
      <c r="G67" s="14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39"/>
      <c r="V67" s="44"/>
      <c r="W67" s="44"/>
    </row>
    <row r="68" spans="1:23" s="9" customFormat="1" ht="12">
      <c r="A68" s="36">
        <f>A66+1</f>
        <v>34</v>
      </c>
      <c r="B68" s="27" t="s">
        <v>89</v>
      </c>
      <c r="C68" s="27" t="s">
        <v>13</v>
      </c>
      <c r="D68" s="26" t="s">
        <v>181</v>
      </c>
      <c r="E68" s="26" t="s">
        <v>3</v>
      </c>
      <c r="F68" s="28">
        <v>44228</v>
      </c>
      <c r="G68" s="28">
        <v>44561</v>
      </c>
      <c r="H68" s="7">
        <v>115000</v>
      </c>
      <c r="I68" s="7">
        <v>15633.74</v>
      </c>
      <c r="J68" s="7">
        <v>0</v>
      </c>
      <c r="K68" s="7">
        <f t="shared" ref="K68:K69" si="136">+H68*2.87%</f>
        <v>3300.5</v>
      </c>
      <c r="L68" s="7">
        <f t="shared" ref="L68:L69" si="137">H68*7.1%</f>
        <v>8164.9999999999991</v>
      </c>
      <c r="M68" s="7">
        <f t="shared" ref="M68" si="138">62400*1.15%</f>
        <v>717.6</v>
      </c>
      <c r="N68" s="7">
        <f t="shared" ref="N68:N69" si="139">+H68*3.04%</f>
        <v>3496</v>
      </c>
      <c r="O68" s="7">
        <f t="shared" ref="O68:O69" si="140">H68*7.09%</f>
        <v>8153.5000000000009</v>
      </c>
      <c r="P68" s="7"/>
      <c r="Q68" s="7">
        <f t="shared" ref="Q68:Q69" si="141">K68+L68+M68+N68+O68</f>
        <v>23832.600000000002</v>
      </c>
      <c r="R68" s="7"/>
      <c r="S68" s="7">
        <f t="shared" ref="S68:S69" si="142">+K68+N68+P68+R68+I68+J68</f>
        <v>22430.239999999998</v>
      </c>
      <c r="T68" s="7">
        <f t="shared" ref="T68:T69" si="143">+O68+M68+L68</f>
        <v>17036.099999999999</v>
      </c>
      <c r="U68" s="37">
        <f t="shared" ref="U68:U69" si="144">+H68-S68</f>
        <v>92569.760000000009</v>
      </c>
      <c r="V68" s="44"/>
      <c r="W68" s="44"/>
    </row>
    <row r="69" spans="1:23" s="9" customFormat="1" ht="12">
      <c r="A69" s="36">
        <f>A68+1</f>
        <v>35</v>
      </c>
      <c r="B69" s="27" t="s">
        <v>6</v>
      </c>
      <c r="C69" s="27" t="s">
        <v>7</v>
      </c>
      <c r="D69" s="26" t="s">
        <v>181</v>
      </c>
      <c r="E69" s="26" t="s">
        <v>3</v>
      </c>
      <c r="F69" s="28">
        <v>44228</v>
      </c>
      <c r="G69" s="28">
        <v>44561</v>
      </c>
      <c r="H69" s="7">
        <v>45000</v>
      </c>
      <c r="I69" s="7">
        <v>1148.33</v>
      </c>
      <c r="J69" s="7">
        <v>0</v>
      </c>
      <c r="K69" s="7">
        <f t="shared" si="136"/>
        <v>1291.5</v>
      </c>
      <c r="L69" s="7">
        <f t="shared" si="137"/>
        <v>3194.9999999999995</v>
      </c>
      <c r="M69" s="7">
        <f t="shared" ref="M69" si="145">H69*1.15%</f>
        <v>517.5</v>
      </c>
      <c r="N69" s="7">
        <f t="shared" si="139"/>
        <v>1368</v>
      </c>
      <c r="O69" s="7">
        <f t="shared" si="140"/>
        <v>3190.5</v>
      </c>
      <c r="P69" s="7"/>
      <c r="Q69" s="7">
        <f t="shared" si="141"/>
        <v>9562.5</v>
      </c>
      <c r="R69" s="7"/>
      <c r="S69" s="7">
        <f t="shared" si="142"/>
        <v>3807.83</v>
      </c>
      <c r="T69" s="7">
        <f t="shared" si="143"/>
        <v>6903</v>
      </c>
      <c r="U69" s="37">
        <f t="shared" si="144"/>
        <v>41192.17</v>
      </c>
      <c r="V69" s="44"/>
      <c r="W69" s="44"/>
    </row>
    <row r="70" spans="1:23" s="9" customFormat="1" ht="12">
      <c r="A70" s="38" t="s">
        <v>132</v>
      </c>
      <c r="B70" s="16"/>
      <c r="C70" s="16"/>
      <c r="D70" s="14"/>
      <c r="E70" s="14"/>
      <c r="F70" s="14"/>
      <c r="G70" s="14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39"/>
      <c r="V70" s="44"/>
      <c r="W70" s="44"/>
    </row>
    <row r="71" spans="1:23" s="9" customFormat="1" ht="12">
      <c r="A71" s="36">
        <f>A69+1</f>
        <v>36</v>
      </c>
      <c r="B71" s="27" t="s">
        <v>85</v>
      </c>
      <c r="C71" s="27" t="s">
        <v>17</v>
      </c>
      <c r="D71" s="26" t="s">
        <v>181</v>
      </c>
      <c r="E71" s="26" t="s">
        <v>3</v>
      </c>
      <c r="F71" s="28">
        <v>44197</v>
      </c>
      <c r="G71" s="28">
        <v>44561</v>
      </c>
      <c r="H71" s="7">
        <v>90000</v>
      </c>
      <c r="I71" s="7">
        <v>9753.1200000000008</v>
      </c>
      <c r="J71" s="7">
        <v>0</v>
      </c>
      <c r="K71" s="7">
        <f t="shared" ref="K71:K72" si="146">+H71*2.87%</f>
        <v>2583</v>
      </c>
      <c r="L71" s="7">
        <f t="shared" ref="L71:L72" si="147">H71*7.1%</f>
        <v>6389.9999999999991</v>
      </c>
      <c r="M71" s="7">
        <f t="shared" ref="M71:M72" si="148">62400*1.15%</f>
        <v>717.6</v>
      </c>
      <c r="N71" s="7">
        <f t="shared" ref="N71:N72" si="149">+H71*3.04%</f>
        <v>2736</v>
      </c>
      <c r="O71" s="7">
        <f t="shared" ref="O71:O72" si="150">H71*7.09%</f>
        <v>6381</v>
      </c>
      <c r="P71" s="7"/>
      <c r="Q71" s="7">
        <f t="shared" ref="Q71:Q72" si="151">K71+L71+M71+N71+O71</f>
        <v>18807.599999999999</v>
      </c>
      <c r="R71" s="7"/>
      <c r="S71" s="7">
        <f t="shared" ref="S71:S72" si="152">+K71+N71+P71+R71+I71+J71</f>
        <v>15072.12</v>
      </c>
      <c r="T71" s="7">
        <f t="shared" ref="T71:T72" si="153">+O71+M71+L71</f>
        <v>13488.599999999999</v>
      </c>
      <c r="U71" s="37">
        <f t="shared" ref="U71:U72" si="154">+H71-S71</f>
        <v>74927.88</v>
      </c>
      <c r="V71" s="44"/>
      <c r="W71" s="44"/>
    </row>
    <row r="72" spans="1:23" s="9" customFormat="1" ht="12">
      <c r="A72" s="36">
        <f>A71+1</f>
        <v>37</v>
      </c>
      <c r="B72" s="27" t="s">
        <v>61</v>
      </c>
      <c r="C72" s="27" t="s">
        <v>62</v>
      </c>
      <c r="D72" s="26" t="s">
        <v>181</v>
      </c>
      <c r="E72" s="26" t="s">
        <v>3</v>
      </c>
      <c r="F72" s="28">
        <v>44256</v>
      </c>
      <c r="G72" s="28" t="s">
        <v>189</v>
      </c>
      <c r="H72" s="7">
        <v>65000</v>
      </c>
      <c r="I72" s="7">
        <v>4427.58</v>
      </c>
      <c r="J72" s="7">
        <v>0</v>
      </c>
      <c r="K72" s="7">
        <f t="shared" si="146"/>
        <v>1865.5</v>
      </c>
      <c r="L72" s="7">
        <f t="shared" si="147"/>
        <v>4615</v>
      </c>
      <c r="M72" s="7">
        <f t="shared" si="148"/>
        <v>717.6</v>
      </c>
      <c r="N72" s="7">
        <f t="shared" si="149"/>
        <v>1976</v>
      </c>
      <c r="O72" s="7">
        <f t="shared" si="150"/>
        <v>4608.5</v>
      </c>
      <c r="P72" s="7"/>
      <c r="Q72" s="7">
        <f t="shared" si="151"/>
        <v>13782.6</v>
      </c>
      <c r="R72" s="7"/>
      <c r="S72" s="7">
        <f t="shared" si="152"/>
        <v>8269.08</v>
      </c>
      <c r="T72" s="7">
        <f t="shared" si="153"/>
        <v>9941.1</v>
      </c>
      <c r="U72" s="37">
        <f t="shared" si="154"/>
        <v>56730.92</v>
      </c>
      <c r="V72" s="44"/>
      <c r="W72" s="44"/>
    </row>
    <row r="73" spans="1:23" s="9" customFormat="1" ht="12">
      <c r="A73" s="38" t="s">
        <v>133</v>
      </c>
      <c r="B73" s="16"/>
      <c r="C73" s="16"/>
      <c r="D73" s="14"/>
      <c r="E73" s="14"/>
      <c r="F73" s="14"/>
      <c r="G73" s="14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39"/>
      <c r="V73" s="44"/>
      <c r="W73" s="44"/>
    </row>
    <row r="74" spans="1:23" s="9" customFormat="1" ht="12">
      <c r="A74" s="36">
        <f>A72+1</f>
        <v>38</v>
      </c>
      <c r="B74" s="27" t="s">
        <v>56</v>
      </c>
      <c r="C74" s="27" t="s">
        <v>153</v>
      </c>
      <c r="D74" s="26" t="s">
        <v>181</v>
      </c>
      <c r="E74" s="26" t="s">
        <v>157</v>
      </c>
      <c r="F74" s="28">
        <v>44197</v>
      </c>
      <c r="G74" s="28">
        <v>44561</v>
      </c>
      <c r="H74" s="7">
        <v>85000</v>
      </c>
      <c r="I74" s="7">
        <v>8576.99</v>
      </c>
      <c r="J74" s="7">
        <v>0</v>
      </c>
      <c r="K74" s="7">
        <f t="shared" ref="K74" si="155">+H74*2.87%</f>
        <v>2439.5</v>
      </c>
      <c r="L74" s="7">
        <f t="shared" ref="L74" si="156">H74*7.1%</f>
        <v>6034.9999999999991</v>
      </c>
      <c r="M74" s="7">
        <f t="shared" ref="M74" si="157">62400*1.15%</f>
        <v>717.6</v>
      </c>
      <c r="N74" s="7">
        <f t="shared" ref="N74" si="158">+H74*3.04%</f>
        <v>2584</v>
      </c>
      <c r="O74" s="7">
        <f t="shared" ref="O74" si="159">H74*7.09%</f>
        <v>6026.5</v>
      </c>
      <c r="P74" s="7"/>
      <c r="Q74" s="7">
        <f t="shared" ref="Q74" si="160">K74+L74+M74+N74+O74</f>
        <v>17802.599999999999</v>
      </c>
      <c r="R74" s="7"/>
      <c r="S74" s="7">
        <f t="shared" ref="S74" si="161">+K74+N74+P74+R74+I74+J74</f>
        <v>13600.49</v>
      </c>
      <c r="T74" s="7">
        <f t="shared" ref="T74" si="162">+O74+M74+L74</f>
        <v>12779.099999999999</v>
      </c>
      <c r="U74" s="37">
        <f t="shared" ref="U74" si="163">+H74-S74</f>
        <v>71399.509999999995</v>
      </c>
      <c r="V74" s="44"/>
      <c r="W74" s="44"/>
    </row>
    <row r="75" spans="1:23" s="9" customFormat="1" ht="12">
      <c r="A75" s="38" t="s">
        <v>134</v>
      </c>
      <c r="B75" s="16"/>
      <c r="C75" s="16"/>
      <c r="D75" s="14"/>
      <c r="E75" s="14"/>
      <c r="F75" s="14"/>
      <c r="G75" s="14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39"/>
      <c r="V75" s="44"/>
      <c r="W75" s="44"/>
    </row>
    <row r="76" spans="1:23" s="9" customFormat="1" ht="12">
      <c r="A76" s="36">
        <f>A74+1</f>
        <v>39</v>
      </c>
      <c r="B76" s="27" t="s">
        <v>36</v>
      </c>
      <c r="C76" s="27" t="s">
        <v>13</v>
      </c>
      <c r="D76" s="26" t="s">
        <v>181</v>
      </c>
      <c r="E76" s="26" t="s">
        <v>3</v>
      </c>
      <c r="F76" s="28">
        <v>44197</v>
      </c>
      <c r="G76" s="28">
        <v>44561</v>
      </c>
      <c r="H76" s="7">
        <v>90000</v>
      </c>
      <c r="I76" s="7">
        <v>9753.1200000000008</v>
      </c>
      <c r="J76" s="7">
        <v>0</v>
      </c>
      <c r="K76" s="7">
        <f t="shared" ref="K76" si="164">+H76*2.87%</f>
        <v>2583</v>
      </c>
      <c r="L76" s="7">
        <f t="shared" ref="L76" si="165">H76*7.1%</f>
        <v>6389.9999999999991</v>
      </c>
      <c r="M76" s="7">
        <f t="shared" ref="M76" si="166">62400*1.15%</f>
        <v>717.6</v>
      </c>
      <c r="N76" s="7">
        <f t="shared" ref="N76" si="167">+H76*3.04%</f>
        <v>2736</v>
      </c>
      <c r="O76" s="7">
        <f t="shared" ref="O76" si="168">H76*7.09%</f>
        <v>6381</v>
      </c>
      <c r="P76" s="7"/>
      <c r="Q76" s="7">
        <f t="shared" ref="Q76" si="169">K76+L76+M76+N76+O76</f>
        <v>18807.599999999999</v>
      </c>
      <c r="R76" s="7"/>
      <c r="S76" s="7">
        <f t="shared" ref="S76" si="170">+K76+N76+P76+R76+I76+J76</f>
        <v>15072.12</v>
      </c>
      <c r="T76" s="7">
        <f t="shared" ref="T76" si="171">+O76+M76+L76</f>
        <v>13488.599999999999</v>
      </c>
      <c r="U76" s="37">
        <f t="shared" ref="U76" si="172">+H76-S76</f>
        <v>74927.88</v>
      </c>
      <c r="V76" s="44"/>
      <c r="W76" s="44"/>
    </row>
    <row r="77" spans="1:23" s="9" customFormat="1" ht="12">
      <c r="A77" s="38" t="s">
        <v>135</v>
      </c>
      <c r="B77" s="16"/>
      <c r="C77" s="16"/>
      <c r="D77" s="14"/>
      <c r="E77" s="14"/>
      <c r="F77" s="14"/>
      <c r="G77" s="14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39"/>
      <c r="V77" s="44"/>
      <c r="W77" s="44"/>
    </row>
    <row r="78" spans="1:23" s="9" customFormat="1" ht="12">
      <c r="A78" s="36">
        <f>A76+1</f>
        <v>40</v>
      </c>
      <c r="B78" s="27" t="s">
        <v>206</v>
      </c>
      <c r="C78" s="27" t="s">
        <v>13</v>
      </c>
      <c r="D78" s="26" t="s">
        <v>181</v>
      </c>
      <c r="E78" s="26" t="s">
        <v>3</v>
      </c>
      <c r="F78" s="28">
        <v>44378</v>
      </c>
      <c r="G78" s="28">
        <v>44561</v>
      </c>
      <c r="H78" s="7">
        <v>90000</v>
      </c>
      <c r="I78" s="7">
        <v>9753.1200000000008</v>
      </c>
      <c r="J78" s="7"/>
      <c r="K78" s="7">
        <f t="shared" ref="K78:K79" si="173">+H78*2.87%</f>
        <v>2583</v>
      </c>
      <c r="L78" s="7">
        <f t="shared" ref="L78:L79" si="174">H78*7.1%</f>
        <v>6389.9999999999991</v>
      </c>
      <c r="M78" s="7">
        <f t="shared" ref="M78:M79" si="175">62400*1.15%</f>
        <v>717.6</v>
      </c>
      <c r="N78" s="7">
        <f t="shared" ref="N78:N79" si="176">+H78*3.04%</f>
        <v>2736</v>
      </c>
      <c r="O78" s="7">
        <f t="shared" ref="O78:O79" si="177">H78*7.09%</f>
        <v>6381</v>
      </c>
      <c r="P78" s="7"/>
      <c r="Q78" s="7">
        <f t="shared" ref="Q78:Q79" si="178">K78+L78+M78+N78+O78</f>
        <v>18807.599999999999</v>
      </c>
      <c r="R78" s="7"/>
      <c r="S78" s="7">
        <f t="shared" ref="S78:S79" si="179">+K78+N78+P78+R78+I78+J78</f>
        <v>15072.12</v>
      </c>
      <c r="T78" s="7">
        <f t="shared" ref="T78:T79" si="180">+O78+M78+L78</f>
        <v>13488.599999999999</v>
      </c>
      <c r="U78" s="37">
        <f t="shared" ref="U78:U79" si="181">+H78-S78</f>
        <v>74927.88</v>
      </c>
      <c r="V78" s="44"/>
      <c r="W78" s="44"/>
    </row>
    <row r="79" spans="1:23" s="9" customFormat="1" ht="12">
      <c r="A79" s="36">
        <f>A78+1</f>
        <v>41</v>
      </c>
      <c r="B79" s="27" t="s">
        <v>18</v>
      </c>
      <c r="C79" s="27" t="s">
        <v>19</v>
      </c>
      <c r="D79" s="26" t="s">
        <v>181</v>
      </c>
      <c r="E79" s="26" t="s">
        <v>3</v>
      </c>
      <c r="F79" s="28">
        <v>44197</v>
      </c>
      <c r="G79" s="28">
        <v>44561</v>
      </c>
      <c r="H79" s="7">
        <v>65000</v>
      </c>
      <c r="I79" s="7">
        <v>4427.58</v>
      </c>
      <c r="J79" s="7">
        <v>0</v>
      </c>
      <c r="K79" s="7">
        <f t="shared" si="173"/>
        <v>1865.5</v>
      </c>
      <c r="L79" s="7">
        <f t="shared" si="174"/>
        <v>4615</v>
      </c>
      <c r="M79" s="7">
        <f t="shared" si="175"/>
        <v>717.6</v>
      </c>
      <c r="N79" s="7">
        <f t="shared" si="176"/>
        <v>1976</v>
      </c>
      <c r="O79" s="7">
        <f t="shared" si="177"/>
        <v>4608.5</v>
      </c>
      <c r="P79" s="7"/>
      <c r="Q79" s="7">
        <f t="shared" si="178"/>
        <v>13782.6</v>
      </c>
      <c r="R79" s="7"/>
      <c r="S79" s="7">
        <f t="shared" si="179"/>
        <v>8269.08</v>
      </c>
      <c r="T79" s="7">
        <f t="shared" si="180"/>
        <v>9941.1</v>
      </c>
      <c r="U79" s="37">
        <f t="shared" si="181"/>
        <v>56730.92</v>
      </c>
      <c r="V79" s="44"/>
      <c r="W79" s="44"/>
    </row>
    <row r="80" spans="1:23" s="9" customFormat="1" ht="12">
      <c r="A80" s="38" t="s">
        <v>136</v>
      </c>
      <c r="B80" s="16"/>
      <c r="C80" s="16"/>
      <c r="D80" s="14"/>
      <c r="E80" s="14"/>
      <c r="F80" s="14"/>
      <c r="G80" s="14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39"/>
      <c r="V80" s="44"/>
      <c r="W80" s="44"/>
    </row>
    <row r="81" spans="1:23" s="9" customFormat="1" ht="12">
      <c r="A81" s="36">
        <f>A79+1</f>
        <v>42</v>
      </c>
      <c r="B81" s="27" t="s">
        <v>25</v>
      </c>
      <c r="C81" s="27" t="s">
        <v>17</v>
      </c>
      <c r="D81" s="26" t="s">
        <v>181</v>
      </c>
      <c r="E81" s="26" t="s">
        <v>3</v>
      </c>
      <c r="F81" s="28">
        <v>44197</v>
      </c>
      <c r="G81" s="28">
        <v>44561</v>
      </c>
      <c r="H81" s="7">
        <v>90000</v>
      </c>
      <c r="I81" s="7">
        <v>9753.1200000000008</v>
      </c>
      <c r="J81" s="7">
        <v>0</v>
      </c>
      <c r="K81" s="7">
        <f t="shared" ref="K81" si="182">+H81*2.87%</f>
        <v>2583</v>
      </c>
      <c r="L81" s="7">
        <f t="shared" ref="L81" si="183">H81*7.1%</f>
        <v>6389.9999999999991</v>
      </c>
      <c r="M81" s="7">
        <f t="shared" ref="M81:M93" si="184">62400*1.15%</f>
        <v>717.6</v>
      </c>
      <c r="N81" s="7">
        <f t="shared" ref="N81" si="185">+H81*3.04%</f>
        <v>2736</v>
      </c>
      <c r="O81" s="7">
        <f t="shared" ref="O81" si="186">H81*7.09%</f>
        <v>6381</v>
      </c>
      <c r="P81" s="7"/>
      <c r="Q81" s="7">
        <f t="shared" ref="Q81" si="187">K81+L81+M81+N81+O81</f>
        <v>18807.599999999999</v>
      </c>
      <c r="R81" s="7"/>
      <c r="S81" s="7">
        <f t="shared" ref="S81" si="188">+K81+N81+P81+R81+I81+J81</f>
        <v>15072.12</v>
      </c>
      <c r="T81" s="7">
        <f t="shared" ref="T81" si="189">+O81+M81+L81</f>
        <v>13488.599999999999</v>
      </c>
      <c r="U81" s="37">
        <f t="shared" ref="U81" si="190">+H81-S81</f>
        <v>74927.88</v>
      </c>
      <c r="V81" s="44"/>
      <c r="W81" s="44"/>
    </row>
    <row r="82" spans="1:23" s="9" customFormat="1" ht="12">
      <c r="A82" s="36">
        <f>A81+1</f>
        <v>43</v>
      </c>
      <c r="B82" s="27" t="s">
        <v>67</v>
      </c>
      <c r="C82" s="27" t="s">
        <v>44</v>
      </c>
      <c r="D82" s="26" t="s">
        <v>181</v>
      </c>
      <c r="E82" s="26" t="s">
        <v>3</v>
      </c>
      <c r="F82" s="28">
        <v>44228</v>
      </c>
      <c r="G82" s="28">
        <v>44561</v>
      </c>
      <c r="H82" s="7">
        <v>65000</v>
      </c>
      <c r="I82" s="7">
        <v>4427.58</v>
      </c>
      <c r="J82" s="7">
        <v>0</v>
      </c>
      <c r="K82" s="7">
        <f t="shared" ref="K82" si="191">+H82*2.87%</f>
        <v>1865.5</v>
      </c>
      <c r="L82" s="7">
        <f t="shared" ref="L82" si="192">H82*7.1%</f>
        <v>4615</v>
      </c>
      <c r="M82" s="7">
        <f t="shared" si="184"/>
        <v>717.6</v>
      </c>
      <c r="N82" s="7">
        <f t="shared" ref="N82" si="193">+H82*3.04%</f>
        <v>1976</v>
      </c>
      <c r="O82" s="7">
        <f t="shared" ref="O82" si="194">H82*7.09%</f>
        <v>4608.5</v>
      </c>
      <c r="P82" s="7"/>
      <c r="Q82" s="7">
        <f t="shared" ref="Q82" si="195">K82+L82+M82+N82+O82</f>
        <v>13782.6</v>
      </c>
      <c r="R82" s="7"/>
      <c r="S82" s="7">
        <f t="shared" ref="S82" si="196">+K82+N82+P82+R82+I82+J82</f>
        <v>8269.08</v>
      </c>
      <c r="T82" s="7">
        <f t="shared" ref="T82" si="197">+O82+M82+L82</f>
        <v>9941.1</v>
      </c>
      <c r="U82" s="37">
        <f t="shared" ref="U82" si="198">+H82-S82</f>
        <v>56730.92</v>
      </c>
      <c r="V82" s="44"/>
      <c r="W82" s="44"/>
    </row>
    <row r="83" spans="1:23" s="9" customFormat="1" ht="12">
      <c r="A83" s="38" t="s">
        <v>137</v>
      </c>
      <c r="B83" s="16"/>
      <c r="C83" s="16"/>
      <c r="D83" s="14"/>
      <c r="E83" s="14"/>
      <c r="F83" s="14"/>
      <c r="G83" s="14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39"/>
      <c r="V83" s="44"/>
      <c r="W83" s="44"/>
    </row>
    <row r="84" spans="1:23" s="9" customFormat="1" ht="11.25" customHeight="1">
      <c r="A84" s="36">
        <f>A82+1</f>
        <v>44</v>
      </c>
      <c r="B84" s="27" t="s">
        <v>46</v>
      </c>
      <c r="C84" s="27" t="s">
        <v>5</v>
      </c>
      <c r="D84" s="26" t="s">
        <v>181</v>
      </c>
      <c r="E84" s="26" t="s">
        <v>3</v>
      </c>
      <c r="F84" s="28">
        <v>44197</v>
      </c>
      <c r="G84" s="28">
        <v>44561</v>
      </c>
      <c r="H84" s="7">
        <v>65000</v>
      </c>
      <c r="I84" s="7">
        <v>4189.55</v>
      </c>
      <c r="J84" s="7">
        <v>0</v>
      </c>
      <c r="K84" s="7">
        <f t="shared" ref="K84" si="199">+H84*2.87%</f>
        <v>1865.5</v>
      </c>
      <c r="L84" s="7">
        <f t="shared" ref="L84" si="200">H84*7.1%</f>
        <v>4615</v>
      </c>
      <c r="M84" s="7">
        <f t="shared" si="184"/>
        <v>717.6</v>
      </c>
      <c r="N84" s="7">
        <f t="shared" ref="N84" si="201">+H84*3.04%</f>
        <v>1976</v>
      </c>
      <c r="O84" s="7">
        <f t="shared" ref="O84" si="202">H84*7.09%</f>
        <v>4608.5</v>
      </c>
      <c r="P84" s="7">
        <v>1190.1199999999999</v>
      </c>
      <c r="Q84" s="7">
        <f t="shared" ref="Q84" si="203">K84+L84+M84+N84+O84</f>
        <v>13782.6</v>
      </c>
      <c r="R84" s="7"/>
      <c r="S84" s="7">
        <f t="shared" ref="S84" si="204">+K84+N84+P84+R84+I84+J84</f>
        <v>9221.17</v>
      </c>
      <c r="T84" s="7">
        <f t="shared" ref="T84" si="205">+O84+M84+L84</f>
        <v>9941.1</v>
      </c>
      <c r="U84" s="37">
        <f t="shared" ref="U84" si="206">+H84-S84</f>
        <v>55778.83</v>
      </c>
      <c r="V84" s="44"/>
      <c r="W84" s="44"/>
    </row>
    <row r="85" spans="1:23" s="9" customFormat="1" ht="12">
      <c r="A85" s="36">
        <f>A84+1</f>
        <v>45</v>
      </c>
      <c r="B85" s="27" t="s">
        <v>57</v>
      </c>
      <c r="C85" s="27" t="s">
        <v>58</v>
      </c>
      <c r="D85" s="26" t="s">
        <v>181</v>
      </c>
      <c r="E85" s="26" t="s">
        <v>3</v>
      </c>
      <c r="F85" s="28">
        <v>44197</v>
      </c>
      <c r="G85" s="28">
        <v>44561</v>
      </c>
      <c r="H85" s="7">
        <v>65000</v>
      </c>
      <c r="I85" s="7">
        <v>4427.58</v>
      </c>
      <c r="J85" s="7">
        <v>0</v>
      </c>
      <c r="K85" s="7">
        <f t="shared" ref="K85" si="207">+H85*2.87%</f>
        <v>1865.5</v>
      </c>
      <c r="L85" s="7">
        <f t="shared" ref="L85" si="208">H85*7.1%</f>
        <v>4615</v>
      </c>
      <c r="M85" s="7">
        <f t="shared" si="184"/>
        <v>717.6</v>
      </c>
      <c r="N85" s="7">
        <f t="shared" ref="N85" si="209">+H85*3.04%</f>
        <v>1976</v>
      </c>
      <c r="O85" s="7">
        <f t="shared" ref="O85" si="210">H85*7.09%</f>
        <v>4608.5</v>
      </c>
      <c r="P85" s="7"/>
      <c r="Q85" s="7">
        <f t="shared" ref="Q85" si="211">K85+L85+M85+N85+O85</f>
        <v>13782.6</v>
      </c>
      <c r="R85" s="7"/>
      <c r="S85" s="7">
        <f t="shared" ref="S85" si="212">+K85+N85+P85+R85+I85+J85</f>
        <v>8269.08</v>
      </c>
      <c r="T85" s="7">
        <f t="shared" ref="T85" si="213">+O85+M85+L85</f>
        <v>9941.1</v>
      </c>
      <c r="U85" s="37">
        <f t="shared" ref="U85" si="214">+H85-S85</f>
        <v>56730.92</v>
      </c>
      <c r="V85" s="44"/>
      <c r="W85" s="44"/>
    </row>
    <row r="86" spans="1:23" s="9" customFormat="1" ht="12">
      <c r="A86" s="38" t="s">
        <v>138</v>
      </c>
      <c r="B86" s="16"/>
      <c r="C86" s="16"/>
      <c r="D86" s="14"/>
      <c r="E86" s="14"/>
      <c r="F86" s="14"/>
      <c r="G86" s="14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39"/>
      <c r="V86" s="44"/>
      <c r="W86" s="44"/>
    </row>
    <row r="87" spans="1:23" s="9" customFormat="1" ht="12">
      <c r="A87" s="36">
        <f>A85+1</f>
        <v>46</v>
      </c>
      <c r="B87" s="27" t="s">
        <v>205</v>
      </c>
      <c r="C87" s="27" t="s">
        <v>13</v>
      </c>
      <c r="D87" s="26" t="s">
        <v>181</v>
      </c>
      <c r="E87" s="26" t="s">
        <v>157</v>
      </c>
      <c r="F87" s="28">
        <v>44378</v>
      </c>
      <c r="G87" s="28">
        <v>44592</v>
      </c>
      <c r="H87" s="7">
        <v>115000</v>
      </c>
      <c r="I87" s="7">
        <v>15633.74</v>
      </c>
      <c r="J87" s="7">
        <v>0</v>
      </c>
      <c r="K87" s="7">
        <f t="shared" ref="K87" si="215">+H87*2.87%</f>
        <v>3300.5</v>
      </c>
      <c r="L87" s="7">
        <f t="shared" ref="L87" si="216">H87*7.1%</f>
        <v>8164.9999999999991</v>
      </c>
      <c r="M87" s="7">
        <f t="shared" si="184"/>
        <v>717.6</v>
      </c>
      <c r="N87" s="7">
        <f t="shared" ref="N87" si="217">+H87*3.04%</f>
        <v>3496</v>
      </c>
      <c r="O87" s="7">
        <f t="shared" ref="O87" si="218">H87*7.09%</f>
        <v>8153.5000000000009</v>
      </c>
      <c r="P87" s="7"/>
      <c r="Q87" s="7">
        <f t="shared" ref="Q87" si="219">K87+L87+M87+N87+O87</f>
        <v>23832.600000000002</v>
      </c>
      <c r="R87" s="7"/>
      <c r="S87" s="7">
        <f t="shared" ref="S87" si="220">+K87+N87+P87+R87+I87+J87</f>
        <v>22430.239999999998</v>
      </c>
      <c r="T87" s="7">
        <f t="shared" ref="T87" si="221">+O87+M87+L87</f>
        <v>17036.099999999999</v>
      </c>
      <c r="U87" s="37">
        <f t="shared" ref="U87" si="222">+H87-S87</f>
        <v>92569.760000000009</v>
      </c>
      <c r="V87" s="44"/>
      <c r="W87" s="44"/>
    </row>
    <row r="88" spans="1:23" s="9" customFormat="1" ht="12">
      <c r="A88" s="36">
        <f>A87+1</f>
        <v>47</v>
      </c>
      <c r="B88" s="27" t="s">
        <v>99</v>
      </c>
      <c r="C88" s="27" t="s">
        <v>5</v>
      </c>
      <c r="D88" s="26" t="s">
        <v>181</v>
      </c>
      <c r="E88" s="26" t="s">
        <v>3</v>
      </c>
      <c r="F88" s="28">
        <v>44197</v>
      </c>
      <c r="G88" s="28">
        <v>44561</v>
      </c>
      <c r="H88" s="7">
        <v>71500</v>
      </c>
      <c r="I88" s="7">
        <v>5650.75</v>
      </c>
      <c r="J88" s="7">
        <v>0</v>
      </c>
      <c r="K88" s="7">
        <f t="shared" ref="K88:K89" si="223">+H88*2.87%</f>
        <v>2052.0500000000002</v>
      </c>
      <c r="L88" s="7">
        <f t="shared" ref="L88:L89" si="224">H88*7.1%</f>
        <v>5076.5</v>
      </c>
      <c r="M88" s="7">
        <f t="shared" si="184"/>
        <v>717.6</v>
      </c>
      <c r="N88" s="7">
        <f t="shared" ref="N88:N89" si="225">+H88*3.04%</f>
        <v>2173.6</v>
      </c>
      <c r="O88" s="7">
        <f t="shared" ref="O88:O89" si="226">H88*7.09%</f>
        <v>5069.3500000000004</v>
      </c>
      <c r="P88" s="7"/>
      <c r="Q88" s="7">
        <f t="shared" ref="Q88:Q89" si="227">K88+L88+M88+N88+O88</f>
        <v>15089.1</v>
      </c>
      <c r="R88" s="7"/>
      <c r="S88" s="7">
        <f t="shared" ref="S88:S89" si="228">+K88+N88+P88+R88+I88+J88</f>
        <v>9876.4</v>
      </c>
      <c r="T88" s="7">
        <f t="shared" ref="T88:T89" si="229">+O88+M88+L88</f>
        <v>10863.45</v>
      </c>
      <c r="U88" s="37">
        <f t="shared" ref="U88:U89" si="230">+H88-S88</f>
        <v>61623.6</v>
      </c>
      <c r="V88" s="44"/>
      <c r="W88" s="44"/>
    </row>
    <row r="89" spans="1:23" s="9" customFormat="1" ht="12">
      <c r="A89" s="36">
        <f>A88+1</f>
        <v>48</v>
      </c>
      <c r="B89" s="27" t="s">
        <v>86</v>
      </c>
      <c r="C89" s="27" t="s">
        <v>5</v>
      </c>
      <c r="D89" s="26" t="s">
        <v>181</v>
      </c>
      <c r="E89" s="26" t="s">
        <v>3</v>
      </c>
      <c r="F89" s="28">
        <v>44197</v>
      </c>
      <c r="G89" s="28">
        <v>44561</v>
      </c>
      <c r="H89" s="7">
        <v>65000</v>
      </c>
      <c r="I89" s="7">
        <v>4427.58</v>
      </c>
      <c r="J89" s="7">
        <v>0</v>
      </c>
      <c r="K89" s="7">
        <f t="shared" si="223"/>
        <v>1865.5</v>
      </c>
      <c r="L89" s="7">
        <f t="shared" si="224"/>
        <v>4615</v>
      </c>
      <c r="M89" s="7">
        <f t="shared" si="184"/>
        <v>717.6</v>
      </c>
      <c r="N89" s="7">
        <f t="shared" si="225"/>
        <v>1976</v>
      </c>
      <c r="O89" s="7">
        <f t="shared" si="226"/>
        <v>4608.5</v>
      </c>
      <c r="P89" s="7"/>
      <c r="Q89" s="7">
        <f t="shared" si="227"/>
        <v>13782.6</v>
      </c>
      <c r="R89" s="7"/>
      <c r="S89" s="7">
        <f t="shared" si="228"/>
        <v>8269.08</v>
      </c>
      <c r="T89" s="7">
        <f t="shared" si="229"/>
        <v>9941.1</v>
      </c>
      <c r="U89" s="37">
        <f t="shared" si="230"/>
        <v>56730.92</v>
      </c>
      <c r="V89" s="44"/>
      <c r="W89" s="44"/>
    </row>
    <row r="90" spans="1:23" s="18" customFormat="1" ht="12">
      <c r="A90" s="36">
        <f>A89+1</f>
        <v>49</v>
      </c>
      <c r="B90" s="43" t="s">
        <v>48</v>
      </c>
      <c r="C90" s="43" t="s">
        <v>5</v>
      </c>
      <c r="D90" s="46" t="s">
        <v>181</v>
      </c>
      <c r="E90" s="46" t="s">
        <v>157</v>
      </c>
      <c r="F90" s="47">
        <v>44317</v>
      </c>
      <c r="G90" s="47">
        <v>44500</v>
      </c>
      <c r="H90" s="48">
        <v>65000</v>
      </c>
      <c r="I90" s="48">
        <v>4427.58</v>
      </c>
      <c r="J90" s="48">
        <v>0</v>
      </c>
      <c r="K90" s="48">
        <f>+H90*2.87%</f>
        <v>1865.5</v>
      </c>
      <c r="L90" s="48">
        <f>H90*7.1%</f>
        <v>4615</v>
      </c>
      <c r="M90" s="7">
        <f t="shared" si="184"/>
        <v>717.6</v>
      </c>
      <c r="N90" s="48">
        <f>+H90*3.04%</f>
        <v>1976</v>
      </c>
      <c r="O90" s="48">
        <f>H90*7.09%</f>
        <v>4608.5</v>
      </c>
      <c r="P90" s="48"/>
      <c r="Q90" s="48">
        <f>K90+L90+M90+N90+O90</f>
        <v>13782.6</v>
      </c>
      <c r="R90" s="48"/>
      <c r="S90" s="48">
        <f>+K90+N90+P90+R90+I90+J90</f>
        <v>8269.08</v>
      </c>
      <c r="T90" s="48">
        <f>+O90+M90+L90</f>
        <v>9941.1</v>
      </c>
      <c r="U90" s="49">
        <f>+H90-S90</f>
        <v>56730.92</v>
      </c>
      <c r="V90" s="50"/>
      <c r="W90" s="50"/>
    </row>
    <row r="91" spans="1:23" s="9" customFormat="1" ht="12">
      <c r="A91" s="38" t="s">
        <v>139</v>
      </c>
      <c r="B91" s="16"/>
      <c r="C91" s="16"/>
      <c r="D91" s="14"/>
      <c r="E91" s="14"/>
      <c r="F91" s="14"/>
      <c r="G91" s="14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39"/>
      <c r="V91" s="44"/>
      <c r="W91" s="44"/>
    </row>
    <row r="92" spans="1:23" s="9" customFormat="1" ht="12">
      <c r="A92" s="36">
        <f>A90+1</f>
        <v>50</v>
      </c>
      <c r="B92" s="27" t="s">
        <v>97</v>
      </c>
      <c r="C92" s="27" t="s">
        <v>17</v>
      </c>
      <c r="D92" s="26" t="s">
        <v>181</v>
      </c>
      <c r="E92" s="26" t="s">
        <v>3</v>
      </c>
      <c r="F92" s="28">
        <v>44197</v>
      </c>
      <c r="G92" s="28">
        <v>44561</v>
      </c>
      <c r="H92" s="7">
        <v>93500</v>
      </c>
      <c r="I92" s="7">
        <v>10576.41</v>
      </c>
      <c r="J92" s="7">
        <v>0</v>
      </c>
      <c r="K92" s="7">
        <f t="shared" ref="K92:K94" si="231">+H92*2.87%</f>
        <v>2683.45</v>
      </c>
      <c r="L92" s="7">
        <f t="shared" ref="L92:L94" si="232">H92*7.1%</f>
        <v>6638.4999999999991</v>
      </c>
      <c r="M92" s="7">
        <f t="shared" si="184"/>
        <v>717.6</v>
      </c>
      <c r="N92" s="7">
        <f t="shared" ref="N92:N94" si="233">+H92*3.04%</f>
        <v>2842.4</v>
      </c>
      <c r="O92" s="7">
        <f t="shared" ref="O92:O94" si="234">H92*7.09%</f>
        <v>6629.1500000000005</v>
      </c>
      <c r="P92" s="7"/>
      <c r="Q92" s="7">
        <f t="shared" ref="Q92:Q94" si="235">K92+L92+M92+N92+O92</f>
        <v>19511.099999999999</v>
      </c>
      <c r="R92" s="7"/>
      <c r="S92" s="7">
        <f t="shared" ref="S92:S94" si="236">+K92+N92+P92+R92+I92+J92</f>
        <v>16102.26</v>
      </c>
      <c r="T92" s="7">
        <f t="shared" ref="T92:T94" si="237">+O92+M92+L92</f>
        <v>13985.25</v>
      </c>
      <c r="U92" s="37">
        <f t="shared" ref="U92:U94" si="238">+H92-S92</f>
        <v>77397.740000000005</v>
      </c>
      <c r="V92" s="44"/>
      <c r="W92" s="44"/>
    </row>
    <row r="93" spans="1:23" s="9" customFormat="1" ht="12">
      <c r="A93" s="36">
        <f>A92+1</f>
        <v>51</v>
      </c>
      <c r="B93" s="27" t="s">
        <v>78</v>
      </c>
      <c r="C93" s="27" t="s">
        <v>79</v>
      </c>
      <c r="D93" s="26" t="s">
        <v>181</v>
      </c>
      <c r="E93" s="26" t="s">
        <v>3</v>
      </c>
      <c r="F93" s="28">
        <v>44197</v>
      </c>
      <c r="G93" s="28">
        <v>44561</v>
      </c>
      <c r="H93" s="7">
        <v>80000</v>
      </c>
      <c r="I93" s="7">
        <v>7400.87</v>
      </c>
      <c r="J93" s="7">
        <v>0</v>
      </c>
      <c r="K93" s="7">
        <f t="shared" si="231"/>
        <v>2296</v>
      </c>
      <c r="L93" s="7">
        <f t="shared" si="232"/>
        <v>5679.9999999999991</v>
      </c>
      <c r="M93" s="7">
        <f t="shared" si="184"/>
        <v>717.6</v>
      </c>
      <c r="N93" s="7">
        <f t="shared" si="233"/>
        <v>2432</v>
      </c>
      <c r="O93" s="7">
        <f t="shared" si="234"/>
        <v>5672</v>
      </c>
      <c r="P93" s="7"/>
      <c r="Q93" s="7">
        <f t="shared" si="235"/>
        <v>16797.599999999999</v>
      </c>
      <c r="R93" s="7"/>
      <c r="S93" s="7">
        <f t="shared" si="236"/>
        <v>12128.869999999999</v>
      </c>
      <c r="T93" s="7">
        <f t="shared" si="237"/>
        <v>12069.599999999999</v>
      </c>
      <c r="U93" s="37">
        <f t="shared" si="238"/>
        <v>67871.13</v>
      </c>
      <c r="V93" s="44"/>
      <c r="W93" s="44"/>
    </row>
    <row r="94" spans="1:23" s="9" customFormat="1" ht="12">
      <c r="A94" s="36">
        <f t="shared" ref="A94" si="239">A93+1</f>
        <v>52</v>
      </c>
      <c r="B94" s="27" t="s">
        <v>94</v>
      </c>
      <c r="C94" s="27" t="s">
        <v>79</v>
      </c>
      <c r="D94" s="26" t="s">
        <v>181</v>
      </c>
      <c r="E94" s="26" t="s">
        <v>3</v>
      </c>
      <c r="F94" s="28">
        <v>44197</v>
      </c>
      <c r="G94" s="28">
        <v>44561</v>
      </c>
      <c r="H94" s="7">
        <v>40000</v>
      </c>
      <c r="I94" s="7">
        <v>442.65</v>
      </c>
      <c r="J94" s="7">
        <v>0</v>
      </c>
      <c r="K94" s="7">
        <f t="shared" si="231"/>
        <v>1148</v>
      </c>
      <c r="L94" s="7">
        <f t="shared" si="232"/>
        <v>2839.9999999999995</v>
      </c>
      <c r="M94" s="7">
        <f t="shared" ref="M94" si="240">H94*1.15%</f>
        <v>460</v>
      </c>
      <c r="N94" s="7">
        <f t="shared" si="233"/>
        <v>1216</v>
      </c>
      <c r="O94" s="7">
        <f t="shared" si="234"/>
        <v>2836</v>
      </c>
      <c r="P94" s="7"/>
      <c r="Q94" s="7">
        <f t="shared" si="235"/>
        <v>8500</v>
      </c>
      <c r="R94" s="7"/>
      <c r="S94" s="7">
        <f t="shared" si="236"/>
        <v>2806.65</v>
      </c>
      <c r="T94" s="7">
        <f t="shared" si="237"/>
        <v>6136</v>
      </c>
      <c r="U94" s="37">
        <f t="shared" si="238"/>
        <v>37193.35</v>
      </c>
      <c r="V94" s="44"/>
      <c r="W94" s="44"/>
    </row>
    <row r="95" spans="1:23" s="9" customFormat="1" ht="12">
      <c r="A95" s="38" t="s">
        <v>217</v>
      </c>
      <c r="B95" s="16"/>
      <c r="C95" s="16"/>
      <c r="D95" s="14"/>
      <c r="E95" s="14"/>
      <c r="F95" s="14"/>
      <c r="G95" s="14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39"/>
      <c r="V95" s="44"/>
      <c r="W95" s="44"/>
    </row>
    <row r="96" spans="1:23" s="18" customFormat="1" ht="12">
      <c r="A96" s="36">
        <f>A94+1</f>
        <v>53</v>
      </c>
      <c r="B96" s="43" t="s">
        <v>55</v>
      </c>
      <c r="C96" s="43" t="s">
        <v>39</v>
      </c>
      <c r="D96" s="46" t="s">
        <v>181</v>
      </c>
      <c r="E96" s="46" t="s">
        <v>157</v>
      </c>
      <c r="F96" s="47">
        <v>44197</v>
      </c>
      <c r="G96" s="28">
        <v>44561</v>
      </c>
      <c r="H96" s="48">
        <v>65000</v>
      </c>
      <c r="I96" s="48">
        <v>4427.58</v>
      </c>
      <c r="J96" s="48">
        <v>0</v>
      </c>
      <c r="K96" s="48">
        <f>+H96*2.87%</f>
        <v>1865.5</v>
      </c>
      <c r="L96" s="48">
        <f>H96*7.1%</f>
        <v>4615</v>
      </c>
      <c r="M96" s="7">
        <f t="shared" ref="M96" si="241">62400*1.15%</f>
        <v>717.6</v>
      </c>
      <c r="N96" s="48">
        <f>+H96*3.04%</f>
        <v>1976</v>
      </c>
      <c r="O96" s="48">
        <f>H96*7.09%</f>
        <v>4608.5</v>
      </c>
      <c r="P96" s="48"/>
      <c r="Q96" s="48">
        <f>K96+L96+M96+N96+O96</f>
        <v>13782.6</v>
      </c>
      <c r="R96" s="48"/>
      <c r="S96" s="48">
        <f>+K96+N96+P96+R96+I96+J96</f>
        <v>8269.08</v>
      </c>
      <c r="T96" s="48">
        <f>+O96+M96+L96</f>
        <v>9941.1</v>
      </c>
      <c r="U96" s="49">
        <f>+H96-S96</f>
        <v>56730.92</v>
      </c>
      <c r="V96" s="50"/>
      <c r="W96" s="50"/>
    </row>
    <row r="97" spans="1:23" s="9" customFormat="1" ht="12">
      <c r="A97" s="38" t="s">
        <v>218</v>
      </c>
      <c r="B97" s="16"/>
      <c r="C97" s="16"/>
      <c r="D97" s="14"/>
      <c r="E97" s="14"/>
      <c r="F97" s="14"/>
      <c r="G97" s="14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39"/>
      <c r="V97" s="44"/>
      <c r="W97" s="44"/>
    </row>
    <row r="98" spans="1:23" s="18" customFormat="1" ht="12">
      <c r="A98" s="36">
        <f>A96+1</f>
        <v>54</v>
      </c>
      <c r="B98" s="43" t="s">
        <v>100</v>
      </c>
      <c r="C98" s="43" t="s">
        <v>101</v>
      </c>
      <c r="D98" s="46" t="s">
        <v>181</v>
      </c>
      <c r="E98" s="46" t="s">
        <v>157</v>
      </c>
      <c r="F98" s="47">
        <v>44256</v>
      </c>
      <c r="G98" s="47" t="s">
        <v>189</v>
      </c>
      <c r="H98" s="48">
        <v>51750</v>
      </c>
      <c r="I98" s="48">
        <v>2100.9899999999998</v>
      </c>
      <c r="J98" s="48">
        <v>0</v>
      </c>
      <c r="K98" s="48">
        <f>+H98*2.87%</f>
        <v>1485.2249999999999</v>
      </c>
      <c r="L98" s="48">
        <f>H98*7.1%</f>
        <v>3674.2499999999995</v>
      </c>
      <c r="M98" s="48">
        <f>H98*1.15%</f>
        <v>595.125</v>
      </c>
      <c r="N98" s="48">
        <f>+H98*3.04%</f>
        <v>1573.2</v>
      </c>
      <c r="O98" s="48">
        <f>H98*7.09%</f>
        <v>3669.0750000000003</v>
      </c>
      <c r="P98" s="48"/>
      <c r="Q98" s="48">
        <f>K98+L98+M98+N98+O98</f>
        <v>10996.875</v>
      </c>
      <c r="R98" s="48"/>
      <c r="S98" s="48">
        <f>+K98+N98+P98+R98+I98+J98</f>
        <v>5159.415</v>
      </c>
      <c r="T98" s="48">
        <f>+O98+M98+L98</f>
        <v>7938.4500000000007</v>
      </c>
      <c r="U98" s="49">
        <f>+H98-S98</f>
        <v>46590.584999999999</v>
      </c>
      <c r="V98" s="50"/>
      <c r="W98" s="50"/>
    </row>
    <row r="99" spans="1:23" s="9" customFormat="1" ht="12">
      <c r="A99" s="38" t="s">
        <v>140</v>
      </c>
      <c r="B99" s="16"/>
      <c r="C99" s="16"/>
      <c r="D99" s="14"/>
      <c r="E99" s="14"/>
      <c r="F99" s="14"/>
      <c r="G99" s="14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39"/>
      <c r="V99" s="44"/>
      <c r="W99" s="44"/>
    </row>
    <row r="100" spans="1:23" s="9" customFormat="1" ht="12">
      <c r="A100" s="36">
        <f>A98+1</f>
        <v>55</v>
      </c>
      <c r="B100" s="27" t="s">
        <v>31</v>
      </c>
      <c r="C100" s="27" t="s">
        <v>17</v>
      </c>
      <c r="D100" s="26" t="s">
        <v>181</v>
      </c>
      <c r="E100" s="26" t="s">
        <v>3</v>
      </c>
      <c r="F100" s="28">
        <v>44197</v>
      </c>
      <c r="G100" s="28">
        <v>44561</v>
      </c>
      <c r="H100" s="7">
        <v>97500</v>
      </c>
      <c r="I100" s="7">
        <v>11517.31</v>
      </c>
      <c r="J100" s="7">
        <v>0</v>
      </c>
      <c r="K100" s="7">
        <f t="shared" ref="K100" si="242">+H100*2.87%</f>
        <v>2798.25</v>
      </c>
      <c r="L100" s="7">
        <f t="shared" ref="L100" si="243">H100*7.1%</f>
        <v>6922.4999999999991</v>
      </c>
      <c r="M100" s="7">
        <f t="shared" ref="M100" si="244">62400*1.15%</f>
        <v>717.6</v>
      </c>
      <c r="N100" s="7">
        <f t="shared" ref="N100" si="245">+H100*3.04%</f>
        <v>2964</v>
      </c>
      <c r="O100" s="7">
        <f t="shared" ref="O100" si="246">H100*7.09%</f>
        <v>6912.7500000000009</v>
      </c>
      <c r="P100" s="7"/>
      <c r="Q100" s="7">
        <f t="shared" ref="Q100" si="247">K100+L100+M100+N100+O100</f>
        <v>20315.100000000002</v>
      </c>
      <c r="R100" s="7"/>
      <c r="S100" s="7">
        <f t="shared" ref="S100" si="248">+K100+N100+P100+R100+I100+J100</f>
        <v>17279.559999999998</v>
      </c>
      <c r="T100" s="7">
        <f t="shared" ref="T100" si="249">+O100+M100+L100</f>
        <v>14552.85</v>
      </c>
      <c r="U100" s="37">
        <f t="shared" ref="U100" si="250">+H100-S100</f>
        <v>80220.44</v>
      </c>
      <c r="V100" s="44"/>
      <c r="W100" s="44"/>
    </row>
    <row r="101" spans="1:23" s="9" customFormat="1" ht="12">
      <c r="A101" s="38" t="s">
        <v>210</v>
      </c>
      <c r="B101" s="16"/>
      <c r="C101" s="16"/>
      <c r="D101" s="14"/>
      <c r="E101" s="14"/>
      <c r="F101" s="14"/>
      <c r="G101" s="14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39"/>
      <c r="V101" s="44"/>
      <c r="W101" s="44"/>
    </row>
    <row r="102" spans="1:23" s="9" customFormat="1" ht="12">
      <c r="A102" s="36">
        <f>A100+1</f>
        <v>56</v>
      </c>
      <c r="B102" s="27" t="s">
        <v>211</v>
      </c>
      <c r="C102" s="27" t="s">
        <v>212</v>
      </c>
      <c r="D102" s="26" t="s">
        <v>181</v>
      </c>
      <c r="E102" s="26" t="s">
        <v>209</v>
      </c>
      <c r="F102" s="28">
        <v>44379</v>
      </c>
      <c r="G102" s="28">
        <v>44561</v>
      </c>
      <c r="H102" s="7">
        <v>92000</v>
      </c>
      <c r="I102" s="48">
        <v>10223.57</v>
      </c>
      <c r="J102" s="7">
        <v>0</v>
      </c>
      <c r="K102" s="7">
        <f t="shared" ref="K102" si="251">+H102*2.87%</f>
        <v>2640.4</v>
      </c>
      <c r="L102" s="7">
        <f t="shared" ref="L102" si="252">H102*7.1%</f>
        <v>6531.9999999999991</v>
      </c>
      <c r="M102" s="7">
        <f t="shared" ref="M102" si="253">62400*1.15%</f>
        <v>717.6</v>
      </c>
      <c r="N102" s="7">
        <f t="shared" ref="N102" si="254">+H102*3.04%</f>
        <v>2796.8</v>
      </c>
      <c r="O102" s="7">
        <f t="shared" ref="O102" si="255">H102*7.09%</f>
        <v>6522.8</v>
      </c>
      <c r="P102" s="7"/>
      <c r="Q102" s="7">
        <f t="shared" ref="Q102" si="256">K102+L102+M102+N102+O102</f>
        <v>19209.599999999999</v>
      </c>
      <c r="R102" s="7"/>
      <c r="S102" s="7">
        <f t="shared" ref="S102" si="257">+K102+N102+P102+R102+I102+J102</f>
        <v>15660.77</v>
      </c>
      <c r="T102" s="7">
        <f t="shared" ref="T102" si="258">+O102+M102+L102</f>
        <v>13772.4</v>
      </c>
      <c r="U102" s="37">
        <f t="shared" ref="U102" si="259">+H102-S102</f>
        <v>76339.23</v>
      </c>
      <c r="V102" s="44"/>
      <c r="W102" s="44"/>
    </row>
    <row r="103" spans="1:23" s="18" customFormat="1" ht="12">
      <c r="A103" s="36">
        <f>A102+1</f>
        <v>57</v>
      </c>
      <c r="B103" s="43" t="s">
        <v>60</v>
      </c>
      <c r="C103" s="43" t="s">
        <v>7</v>
      </c>
      <c r="D103" s="46" t="s">
        <v>181</v>
      </c>
      <c r="E103" s="46" t="s">
        <v>3</v>
      </c>
      <c r="F103" s="47">
        <v>44197</v>
      </c>
      <c r="G103" s="28">
        <v>44561</v>
      </c>
      <c r="H103" s="48">
        <v>45000</v>
      </c>
      <c r="I103" s="48">
        <v>7165.64</v>
      </c>
      <c r="J103" s="48">
        <v>0</v>
      </c>
      <c r="K103" s="48">
        <f>+H103*2.87%</f>
        <v>1291.5</v>
      </c>
      <c r="L103" s="48">
        <f>H103*7.1%</f>
        <v>3194.9999999999995</v>
      </c>
      <c r="M103" s="48">
        <f>H103*1.15%</f>
        <v>517.5</v>
      </c>
      <c r="N103" s="48">
        <f>+H103*3.04%</f>
        <v>1368</v>
      </c>
      <c r="O103" s="48">
        <f>H103*7.09%</f>
        <v>3190.5</v>
      </c>
      <c r="P103" s="48"/>
      <c r="Q103" s="48">
        <f>K103+L103+M103+N103+O103</f>
        <v>9562.5</v>
      </c>
      <c r="R103" s="48"/>
      <c r="S103" s="48">
        <f>+K103+N103+P103+R103+I103+J103</f>
        <v>9825.14</v>
      </c>
      <c r="T103" s="48">
        <f>+O103+M103+L103</f>
        <v>6903</v>
      </c>
      <c r="U103" s="49">
        <f>+H103-S103</f>
        <v>35174.86</v>
      </c>
      <c r="V103" s="50"/>
      <c r="W103" s="50"/>
    </row>
    <row r="104" spans="1:23" s="9" customFormat="1" ht="12">
      <c r="A104" s="38" t="s">
        <v>141</v>
      </c>
      <c r="B104" s="16"/>
      <c r="C104" s="16"/>
      <c r="D104" s="14"/>
      <c r="E104" s="14"/>
      <c r="F104" s="14"/>
      <c r="G104" s="14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39"/>
      <c r="V104" s="44"/>
      <c r="W104" s="44"/>
    </row>
    <row r="105" spans="1:23" s="9" customFormat="1" ht="12">
      <c r="A105" s="36">
        <f>A103+1</f>
        <v>58</v>
      </c>
      <c r="B105" s="27" t="s">
        <v>107</v>
      </c>
      <c r="C105" s="27" t="s">
        <v>103</v>
      </c>
      <c r="D105" s="26" t="s">
        <v>181</v>
      </c>
      <c r="E105" s="26" t="s">
        <v>3</v>
      </c>
      <c r="F105" s="28">
        <v>44197</v>
      </c>
      <c r="G105" s="28">
        <v>44561</v>
      </c>
      <c r="H105" s="7">
        <v>130000</v>
      </c>
      <c r="I105" s="7">
        <v>19162.12</v>
      </c>
      <c r="J105" s="7">
        <v>0</v>
      </c>
      <c r="K105" s="7">
        <f t="shared" ref="K105" si="260">+H105*2.87%</f>
        <v>3731</v>
      </c>
      <c r="L105" s="7">
        <f t="shared" ref="L105" si="261">H105*7.1%</f>
        <v>9230</v>
      </c>
      <c r="M105" s="7">
        <f t="shared" ref="M105" si="262">62400*1.15%</f>
        <v>717.6</v>
      </c>
      <c r="N105" s="7">
        <f t="shared" ref="N105" si="263">+H105*3.04%</f>
        <v>3952</v>
      </c>
      <c r="O105" s="7">
        <f t="shared" ref="O105" si="264">H105*7.09%</f>
        <v>9217</v>
      </c>
      <c r="P105" s="7"/>
      <c r="Q105" s="7">
        <f t="shared" ref="Q105" si="265">K105+L105+M105+N105+O105</f>
        <v>26847.599999999999</v>
      </c>
      <c r="R105" s="7"/>
      <c r="S105" s="7">
        <f t="shared" ref="S105" si="266">+K105+N105+P105+R105+I105+J105</f>
        <v>26845.119999999999</v>
      </c>
      <c r="T105" s="7">
        <f t="shared" ref="T105" si="267">+O105+M105+L105</f>
        <v>19164.599999999999</v>
      </c>
      <c r="U105" s="37">
        <f t="shared" ref="U105" si="268">+H105-S105</f>
        <v>103154.88</v>
      </c>
      <c r="V105" s="44"/>
      <c r="W105" s="44"/>
    </row>
    <row r="106" spans="1:23" s="9" customFormat="1" ht="12">
      <c r="A106" s="38" t="s">
        <v>142</v>
      </c>
      <c r="B106" s="16"/>
      <c r="C106" s="16"/>
      <c r="D106" s="14"/>
      <c r="E106" s="14"/>
      <c r="F106" s="14"/>
      <c r="G106" s="14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39"/>
      <c r="V106" s="44"/>
      <c r="W106" s="44"/>
    </row>
    <row r="107" spans="1:23" s="9" customFormat="1" ht="12">
      <c r="A107" s="36">
        <f>A105+1</f>
        <v>59</v>
      </c>
      <c r="B107" s="27" t="s">
        <v>50</v>
      </c>
      <c r="C107" s="27" t="s">
        <v>5</v>
      </c>
      <c r="D107" s="26" t="s">
        <v>181</v>
      </c>
      <c r="E107" s="26" t="s">
        <v>157</v>
      </c>
      <c r="F107" s="28">
        <v>44197</v>
      </c>
      <c r="G107" s="28">
        <v>44561</v>
      </c>
      <c r="H107" s="7">
        <v>70000</v>
      </c>
      <c r="I107" s="7">
        <v>5130.45</v>
      </c>
      <c r="J107" s="7">
        <v>0</v>
      </c>
      <c r="K107" s="7">
        <f t="shared" ref="K107" si="269">+H107*2.87%</f>
        <v>2009</v>
      </c>
      <c r="L107" s="7">
        <f t="shared" ref="L107" si="270">H107*7.1%</f>
        <v>4970</v>
      </c>
      <c r="M107" s="7">
        <f t="shared" ref="M107" si="271">62400*1.15%</f>
        <v>717.6</v>
      </c>
      <c r="N107" s="7">
        <f t="shared" ref="N107" si="272">+H107*3.04%</f>
        <v>2128</v>
      </c>
      <c r="O107" s="7">
        <f t="shared" ref="O107" si="273">H107*7.09%</f>
        <v>4963</v>
      </c>
      <c r="P107" s="7">
        <v>1190.1199999999999</v>
      </c>
      <c r="Q107" s="7">
        <f t="shared" ref="Q107" si="274">K107+L107+M107+N107+O107</f>
        <v>14787.6</v>
      </c>
      <c r="R107" s="7"/>
      <c r="S107" s="7">
        <f t="shared" ref="S107" si="275">+K107+N107+P107+R107+I107+J107</f>
        <v>10457.57</v>
      </c>
      <c r="T107" s="7">
        <f t="shared" ref="T107" si="276">+O107+M107+L107</f>
        <v>10650.6</v>
      </c>
      <c r="U107" s="37">
        <f t="shared" ref="U107" si="277">+H107-S107</f>
        <v>59542.43</v>
      </c>
      <c r="V107" s="44"/>
      <c r="W107" s="44"/>
    </row>
    <row r="108" spans="1:23" s="18" customFormat="1" ht="12">
      <c r="A108" s="38" t="s">
        <v>143</v>
      </c>
      <c r="B108" s="16"/>
      <c r="C108" s="16"/>
      <c r="D108" s="14"/>
      <c r="E108" s="14"/>
      <c r="F108" s="14"/>
      <c r="G108" s="14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39"/>
      <c r="V108" s="44"/>
      <c r="W108" s="44"/>
    </row>
    <row r="109" spans="1:23" s="9" customFormat="1" ht="12">
      <c r="A109" s="36">
        <f>A107+1</f>
        <v>60</v>
      </c>
      <c r="B109" s="27" t="s">
        <v>16</v>
      </c>
      <c r="C109" s="27" t="s">
        <v>17</v>
      </c>
      <c r="D109" s="26" t="s">
        <v>181</v>
      </c>
      <c r="E109" s="26" t="s">
        <v>3</v>
      </c>
      <c r="F109" s="28">
        <v>44197</v>
      </c>
      <c r="G109" s="28">
        <v>44561</v>
      </c>
      <c r="H109" s="7">
        <v>100000</v>
      </c>
      <c r="I109" s="7">
        <v>12105.37</v>
      </c>
      <c r="J109" s="7">
        <v>0</v>
      </c>
      <c r="K109" s="7">
        <f t="shared" ref="K109" si="278">+H109*2.87%</f>
        <v>2870</v>
      </c>
      <c r="L109" s="7">
        <f t="shared" ref="L109" si="279">H109*7.1%</f>
        <v>7099.9999999999991</v>
      </c>
      <c r="M109" s="7">
        <f t="shared" ref="M109:M110" si="280">62400*1.15%</f>
        <v>717.6</v>
      </c>
      <c r="N109" s="7">
        <f t="shared" ref="N109" si="281">+H109*3.04%</f>
        <v>3040</v>
      </c>
      <c r="O109" s="7">
        <f t="shared" ref="O109" si="282">H109*7.09%</f>
        <v>7090.0000000000009</v>
      </c>
      <c r="P109" s="7"/>
      <c r="Q109" s="7">
        <f t="shared" ref="Q109" si="283">K109+L109+M109+N109+O109</f>
        <v>20817.600000000002</v>
      </c>
      <c r="R109" s="7">
        <v>28648.36</v>
      </c>
      <c r="S109" s="7">
        <f t="shared" ref="S109" si="284">+K109+N109+P109+R109+I109+J109</f>
        <v>46663.73</v>
      </c>
      <c r="T109" s="7">
        <f t="shared" ref="T109" si="285">+O109+M109+L109</f>
        <v>14907.6</v>
      </c>
      <c r="U109" s="37">
        <f t="shared" ref="U109" si="286">+H109-S109</f>
        <v>53336.27</v>
      </c>
      <c r="V109" s="44"/>
      <c r="W109" s="44"/>
    </row>
    <row r="110" spans="1:23" s="9" customFormat="1" ht="12">
      <c r="A110" s="36">
        <f>A109+1</f>
        <v>61</v>
      </c>
      <c r="B110" s="27" t="s">
        <v>81</v>
      </c>
      <c r="C110" s="27" t="s">
        <v>5</v>
      </c>
      <c r="D110" s="26" t="s">
        <v>181</v>
      </c>
      <c r="E110" s="26" t="s">
        <v>3</v>
      </c>
      <c r="F110" s="28">
        <v>44197</v>
      </c>
      <c r="G110" s="28">
        <v>44561</v>
      </c>
      <c r="H110" s="7">
        <v>65000</v>
      </c>
      <c r="I110" s="7">
        <v>4189.55</v>
      </c>
      <c r="J110" s="7">
        <v>0</v>
      </c>
      <c r="K110" s="7">
        <f t="shared" ref="K110" si="287">+H110*2.87%</f>
        <v>1865.5</v>
      </c>
      <c r="L110" s="7">
        <f t="shared" ref="L110" si="288">H110*7.1%</f>
        <v>4615</v>
      </c>
      <c r="M110" s="7">
        <f t="shared" si="280"/>
        <v>717.6</v>
      </c>
      <c r="N110" s="7">
        <f t="shared" ref="N110" si="289">+H110*3.04%</f>
        <v>1976</v>
      </c>
      <c r="O110" s="7">
        <f t="shared" ref="O110" si="290">H110*7.09%</f>
        <v>4608.5</v>
      </c>
      <c r="P110" s="7">
        <v>1190.1199999999999</v>
      </c>
      <c r="Q110" s="7">
        <f t="shared" ref="Q110" si="291">K110+L110+M110+N110+O110</f>
        <v>13782.6</v>
      </c>
      <c r="R110" s="7"/>
      <c r="S110" s="7">
        <f t="shared" ref="S110" si="292">+K110+N110+P110+R110+I110+J110</f>
        <v>9221.17</v>
      </c>
      <c r="T110" s="7">
        <f t="shared" ref="T110" si="293">+O110+M110+L110</f>
        <v>9941.1</v>
      </c>
      <c r="U110" s="37">
        <f t="shared" ref="U110" si="294">+H110-S110</f>
        <v>55778.83</v>
      </c>
      <c r="V110" s="44"/>
      <c r="W110" s="44"/>
    </row>
    <row r="111" spans="1:23" s="18" customFormat="1" ht="12">
      <c r="A111" s="38" t="s">
        <v>144</v>
      </c>
      <c r="B111" s="16"/>
      <c r="C111" s="16"/>
      <c r="D111" s="14"/>
      <c r="E111" s="14"/>
      <c r="F111" s="14"/>
      <c r="G111" s="14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39"/>
      <c r="V111" s="44"/>
      <c r="W111" s="44"/>
    </row>
    <row r="112" spans="1:23" s="9" customFormat="1" ht="12">
      <c r="A112" s="36">
        <f>A110+1</f>
        <v>62</v>
      </c>
      <c r="B112" s="27" t="s">
        <v>32</v>
      </c>
      <c r="C112" s="27" t="s">
        <v>5</v>
      </c>
      <c r="D112" s="26" t="s">
        <v>181</v>
      </c>
      <c r="E112" s="26" t="s">
        <v>157</v>
      </c>
      <c r="F112" s="28">
        <v>44197</v>
      </c>
      <c r="G112" s="28">
        <v>44561</v>
      </c>
      <c r="H112" s="7">
        <v>60000</v>
      </c>
      <c r="I112" s="7">
        <v>3486.68</v>
      </c>
      <c r="J112" s="7">
        <v>0</v>
      </c>
      <c r="K112" s="7">
        <f t="shared" ref="K112" si="295">+H112*2.87%</f>
        <v>1722</v>
      </c>
      <c r="L112" s="7">
        <f t="shared" ref="L112" si="296">H112*7.1%</f>
        <v>4260</v>
      </c>
      <c r="M112" s="7">
        <f t="shared" ref="M112" si="297">H112*1.15%</f>
        <v>690</v>
      </c>
      <c r="N112" s="7">
        <f t="shared" ref="N112" si="298">+H112*3.04%</f>
        <v>1824</v>
      </c>
      <c r="O112" s="7">
        <f t="shared" ref="O112" si="299">H112*7.09%</f>
        <v>4254</v>
      </c>
      <c r="P112" s="7"/>
      <c r="Q112" s="7">
        <f t="shared" ref="Q112" si="300">K112+L112+M112+N112+O112</f>
        <v>12750</v>
      </c>
      <c r="R112" s="7"/>
      <c r="S112" s="7">
        <f t="shared" ref="S112" si="301">+K112+N112+P112+R112+I112+J112</f>
        <v>7032.68</v>
      </c>
      <c r="T112" s="7">
        <f t="shared" ref="T112" si="302">+O112+M112+L112</f>
        <v>9204</v>
      </c>
      <c r="U112" s="37">
        <f t="shared" ref="U112" si="303">+H112-S112</f>
        <v>52967.32</v>
      </c>
      <c r="V112" s="44"/>
      <c r="W112" s="44"/>
    </row>
    <row r="113" spans="1:23" s="18" customFormat="1" ht="12">
      <c r="A113" s="38" t="s">
        <v>145</v>
      </c>
      <c r="B113" s="16"/>
      <c r="C113" s="16"/>
      <c r="D113" s="14"/>
      <c r="E113" s="14"/>
      <c r="F113" s="14"/>
      <c r="G113" s="14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39"/>
      <c r="V113" s="44"/>
      <c r="W113" s="44"/>
    </row>
    <row r="114" spans="1:23" s="9" customFormat="1" ht="12">
      <c r="A114" s="36">
        <f>A112+1</f>
        <v>63</v>
      </c>
      <c r="B114" s="27" t="s">
        <v>91</v>
      </c>
      <c r="C114" s="27" t="s">
        <v>190</v>
      </c>
      <c r="D114" s="26" t="s">
        <v>181</v>
      </c>
      <c r="E114" s="26" t="s">
        <v>3</v>
      </c>
      <c r="F114" s="28">
        <v>44228</v>
      </c>
      <c r="G114" s="28">
        <v>44561</v>
      </c>
      <c r="H114" s="7">
        <v>155000</v>
      </c>
      <c r="I114" s="7">
        <v>25042.74</v>
      </c>
      <c r="J114" s="7">
        <v>0</v>
      </c>
      <c r="K114" s="7">
        <f t="shared" ref="K114:K116" si="304">+H114*2.87%</f>
        <v>4448.5</v>
      </c>
      <c r="L114" s="7">
        <f t="shared" ref="L114:L116" si="305">H114*7.1%</f>
        <v>11004.999999999998</v>
      </c>
      <c r="M114" s="7">
        <f t="shared" ref="M114:M115" si="306">62400*1.15%</f>
        <v>717.6</v>
      </c>
      <c r="N114" s="7">
        <f t="shared" ref="N114:N116" si="307">+H114*3.04%</f>
        <v>4712</v>
      </c>
      <c r="O114" s="7">
        <f t="shared" ref="O114:O116" si="308">H114*7.09%</f>
        <v>10989.5</v>
      </c>
      <c r="P114" s="7"/>
      <c r="Q114" s="7">
        <f t="shared" ref="Q114:Q116" si="309">K114+L114+M114+N114+O114</f>
        <v>31872.6</v>
      </c>
      <c r="R114" s="7"/>
      <c r="S114" s="7">
        <f t="shared" ref="S114:S116" si="310">+K114+N114+P114+R114+I114+J114</f>
        <v>34203.240000000005</v>
      </c>
      <c r="T114" s="7">
        <f t="shared" ref="T114:T116" si="311">+O114+M114+L114</f>
        <v>22712.1</v>
      </c>
      <c r="U114" s="37">
        <f t="shared" ref="U114:U116" si="312">+H114-S114</f>
        <v>120796.76</v>
      </c>
      <c r="V114" s="44"/>
      <c r="W114" s="44"/>
    </row>
    <row r="115" spans="1:23" s="9" customFormat="1" ht="12">
      <c r="A115" s="36">
        <f>A114+1</f>
        <v>64</v>
      </c>
      <c r="B115" s="27" t="s">
        <v>75</v>
      </c>
      <c r="C115" s="27" t="s">
        <v>191</v>
      </c>
      <c r="D115" s="26" t="s">
        <v>181</v>
      </c>
      <c r="E115" s="26" t="s">
        <v>3</v>
      </c>
      <c r="F115" s="28">
        <v>44197</v>
      </c>
      <c r="G115" s="28">
        <v>44561</v>
      </c>
      <c r="H115" s="7">
        <v>89250</v>
      </c>
      <c r="I115" s="7">
        <v>9279.17</v>
      </c>
      <c r="J115" s="7">
        <v>0</v>
      </c>
      <c r="K115" s="7">
        <f t="shared" si="304"/>
        <v>2561.4749999999999</v>
      </c>
      <c r="L115" s="7">
        <f t="shared" si="305"/>
        <v>6336.7499999999991</v>
      </c>
      <c r="M115" s="7">
        <f t="shared" si="306"/>
        <v>717.6</v>
      </c>
      <c r="N115" s="7">
        <f t="shared" si="307"/>
        <v>2713.2</v>
      </c>
      <c r="O115" s="7">
        <f t="shared" si="308"/>
        <v>6327.8250000000007</v>
      </c>
      <c r="P115" s="7">
        <v>1190.1199999999999</v>
      </c>
      <c r="Q115" s="7">
        <f t="shared" si="309"/>
        <v>18656.849999999999</v>
      </c>
      <c r="R115" s="7"/>
      <c r="S115" s="7">
        <f t="shared" si="310"/>
        <v>15743.965</v>
      </c>
      <c r="T115" s="7">
        <f t="shared" si="311"/>
        <v>13382.174999999999</v>
      </c>
      <c r="U115" s="37">
        <f t="shared" si="312"/>
        <v>73506.035000000003</v>
      </c>
      <c r="V115" s="44"/>
      <c r="W115" s="44"/>
    </row>
    <row r="116" spans="1:23" s="9" customFormat="1" ht="12">
      <c r="A116" s="36">
        <f>A115+1</f>
        <v>65</v>
      </c>
      <c r="B116" s="27" t="s">
        <v>82</v>
      </c>
      <c r="C116" s="27" t="s">
        <v>13</v>
      </c>
      <c r="D116" s="26" t="s">
        <v>181</v>
      </c>
      <c r="E116" s="26" t="s">
        <v>3</v>
      </c>
      <c r="F116" s="28">
        <v>44197</v>
      </c>
      <c r="G116" s="28">
        <v>44561</v>
      </c>
      <c r="H116" s="7">
        <v>50000</v>
      </c>
      <c r="I116" s="7">
        <v>0</v>
      </c>
      <c r="J116" s="7">
        <v>0</v>
      </c>
      <c r="K116" s="7">
        <f t="shared" si="304"/>
        <v>1435</v>
      </c>
      <c r="L116" s="7">
        <f t="shared" si="305"/>
        <v>3549.9999999999995</v>
      </c>
      <c r="M116" s="7">
        <f t="shared" ref="M116" si="313">H116*1.15%</f>
        <v>575</v>
      </c>
      <c r="N116" s="7">
        <f t="shared" si="307"/>
        <v>1520</v>
      </c>
      <c r="O116" s="7">
        <f t="shared" si="308"/>
        <v>3545.0000000000005</v>
      </c>
      <c r="P116" s="7"/>
      <c r="Q116" s="7">
        <f t="shared" si="309"/>
        <v>10625</v>
      </c>
      <c r="R116" s="7"/>
      <c r="S116" s="7">
        <f t="shared" si="310"/>
        <v>2955</v>
      </c>
      <c r="T116" s="7">
        <f t="shared" si="311"/>
        <v>7670</v>
      </c>
      <c r="U116" s="37">
        <f t="shared" si="312"/>
        <v>47045</v>
      </c>
      <c r="V116" s="44"/>
      <c r="W116" s="44"/>
    </row>
    <row r="117" spans="1:23" s="9" customFormat="1" ht="12">
      <c r="A117" s="60" t="s">
        <v>182</v>
      </c>
      <c r="B117" s="61"/>
      <c r="C117" s="61"/>
      <c r="D117" s="10"/>
      <c r="E117" s="10"/>
      <c r="F117" s="11"/>
      <c r="G117" s="11"/>
      <c r="H117" s="11"/>
      <c r="I117" s="11"/>
      <c r="J117" s="11"/>
      <c r="K117" s="11"/>
      <c r="L117" s="11"/>
      <c r="M117" s="11"/>
      <c r="N117" s="12"/>
      <c r="O117" s="11"/>
      <c r="P117" s="12"/>
      <c r="Q117" s="11"/>
      <c r="R117" s="11"/>
      <c r="S117" s="11"/>
      <c r="T117" s="13"/>
      <c r="U117" s="41"/>
      <c r="V117" s="44"/>
      <c r="W117" s="44"/>
    </row>
    <row r="118" spans="1:23" s="18" customFormat="1" ht="12">
      <c r="A118" s="38" t="s">
        <v>109</v>
      </c>
      <c r="B118" s="16"/>
      <c r="C118" s="16"/>
      <c r="D118" s="14"/>
      <c r="E118" s="14"/>
      <c r="F118" s="14"/>
      <c r="G118" s="14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39"/>
      <c r="V118" s="44"/>
      <c r="W118" s="44"/>
    </row>
    <row r="119" spans="1:23" s="9" customFormat="1" ht="12">
      <c r="A119" s="36">
        <f>A116+1</f>
        <v>66</v>
      </c>
      <c r="B119" s="27" t="s">
        <v>71</v>
      </c>
      <c r="C119" s="27" t="s">
        <v>7</v>
      </c>
      <c r="D119" s="26" t="s">
        <v>181</v>
      </c>
      <c r="E119" s="26" t="s">
        <v>3</v>
      </c>
      <c r="F119" s="28">
        <v>44228</v>
      </c>
      <c r="G119" s="28">
        <v>44561</v>
      </c>
      <c r="H119" s="7">
        <v>45000</v>
      </c>
      <c r="I119" s="7">
        <v>1148.33</v>
      </c>
      <c r="J119" s="7"/>
      <c r="K119" s="7">
        <f t="shared" ref="K119" si="314">+H119*2.87%</f>
        <v>1291.5</v>
      </c>
      <c r="L119" s="7">
        <f t="shared" ref="L119" si="315">H119*7.1%</f>
        <v>3194.9999999999995</v>
      </c>
      <c r="M119" s="7">
        <f t="shared" ref="M119" si="316">H119*1.15%</f>
        <v>517.5</v>
      </c>
      <c r="N119" s="7">
        <f t="shared" ref="N119" si="317">+H119*3.04%</f>
        <v>1368</v>
      </c>
      <c r="O119" s="7">
        <f t="shared" ref="O119" si="318">H119*7.09%</f>
        <v>3190.5</v>
      </c>
      <c r="P119" s="7"/>
      <c r="Q119" s="7">
        <f t="shared" ref="Q119" si="319">K119+L119+M119+N119+O119</f>
        <v>9562.5</v>
      </c>
      <c r="R119" s="7"/>
      <c r="S119" s="7">
        <f t="shared" ref="S119" si="320">+K119+N119+P119+R119+I119+J119</f>
        <v>3807.83</v>
      </c>
      <c r="T119" s="7">
        <f t="shared" ref="T119" si="321">+O119+M119+L119</f>
        <v>6903</v>
      </c>
      <c r="U119" s="37">
        <f t="shared" ref="U119" si="322">+H119-S119</f>
        <v>41192.17</v>
      </c>
      <c r="V119" s="44"/>
      <c r="W119" s="44"/>
    </row>
    <row r="120" spans="1:23" s="18" customFormat="1" ht="12">
      <c r="A120" s="38" t="s">
        <v>110</v>
      </c>
      <c r="B120" s="16"/>
      <c r="C120" s="16"/>
      <c r="D120" s="14"/>
      <c r="E120" s="14"/>
      <c r="F120" s="14"/>
      <c r="G120" s="14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39"/>
      <c r="V120" s="44"/>
      <c r="W120" s="44"/>
    </row>
    <row r="121" spans="1:23" s="9" customFormat="1" ht="12">
      <c r="A121" s="36">
        <f>A119+1</f>
        <v>67</v>
      </c>
      <c r="B121" s="27" t="s">
        <v>108</v>
      </c>
      <c r="C121" s="27" t="s">
        <v>13</v>
      </c>
      <c r="D121" s="26" t="s">
        <v>181</v>
      </c>
      <c r="E121" s="26" t="s">
        <v>3</v>
      </c>
      <c r="F121" s="28">
        <v>44228</v>
      </c>
      <c r="G121" s="28">
        <v>44561</v>
      </c>
      <c r="H121" s="7">
        <v>75000</v>
      </c>
      <c r="I121" s="7">
        <v>6309.38</v>
      </c>
      <c r="J121" s="7"/>
      <c r="K121" s="7">
        <f t="shared" ref="K121" si="323">+H121*2.87%</f>
        <v>2152.5</v>
      </c>
      <c r="L121" s="7">
        <f t="shared" ref="L121" si="324">H121*7.1%</f>
        <v>5324.9999999999991</v>
      </c>
      <c r="M121" s="7">
        <f t="shared" ref="M121" si="325">62400*1.15%</f>
        <v>717.6</v>
      </c>
      <c r="N121" s="7">
        <f t="shared" ref="N121" si="326">+H121*3.04%</f>
        <v>2280</v>
      </c>
      <c r="O121" s="7">
        <f t="shared" ref="O121" si="327">H121*7.09%</f>
        <v>5317.5</v>
      </c>
      <c r="P121" s="7"/>
      <c r="Q121" s="7">
        <f t="shared" ref="Q121" si="328">K121+L121+M121+N121+O121</f>
        <v>15792.599999999999</v>
      </c>
      <c r="R121" s="7"/>
      <c r="S121" s="7">
        <f t="shared" ref="S121" si="329">+K121+N121+P121+R121+I121+J121</f>
        <v>10741.880000000001</v>
      </c>
      <c r="T121" s="7">
        <f t="shared" ref="T121" si="330">+O121+M121+L121</f>
        <v>11360.099999999999</v>
      </c>
      <c r="U121" s="37">
        <f t="shared" ref="U121" si="331">+H121-S121</f>
        <v>64258.119999999995</v>
      </c>
      <c r="V121" s="44"/>
      <c r="W121" s="44"/>
    </row>
    <row r="122" spans="1:23" s="18" customFormat="1" ht="12">
      <c r="A122" s="38" t="s">
        <v>111</v>
      </c>
      <c r="B122" s="16"/>
      <c r="C122" s="16"/>
      <c r="D122" s="14"/>
      <c r="E122" s="14"/>
      <c r="F122" s="14"/>
      <c r="G122" s="14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39"/>
      <c r="V122" s="44"/>
      <c r="W122" s="44"/>
    </row>
    <row r="123" spans="1:23" s="9" customFormat="1" ht="12">
      <c r="A123" s="36">
        <f>A121+1</f>
        <v>68</v>
      </c>
      <c r="B123" s="27" t="s">
        <v>93</v>
      </c>
      <c r="C123" s="27" t="s">
        <v>22</v>
      </c>
      <c r="D123" s="26" t="s">
        <v>181</v>
      </c>
      <c r="E123" s="26" t="s">
        <v>3</v>
      </c>
      <c r="F123" s="28">
        <v>44256</v>
      </c>
      <c r="G123" s="28">
        <v>44469</v>
      </c>
      <c r="H123" s="7">
        <v>45000</v>
      </c>
      <c r="I123" s="7">
        <v>1148.33</v>
      </c>
      <c r="J123" s="7"/>
      <c r="K123" s="7">
        <f t="shared" ref="K123:K124" si="332">+H123*2.87%</f>
        <v>1291.5</v>
      </c>
      <c r="L123" s="7">
        <f t="shared" ref="L123:L124" si="333">H123*7.1%</f>
        <v>3194.9999999999995</v>
      </c>
      <c r="M123" s="7">
        <f t="shared" ref="M123:M124" si="334">H123*1.15%</f>
        <v>517.5</v>
      </c>
      <c r="N123" s="7">
        <f t="shared" ref="N123:N124" si="335">+H123*3.04%</f>
        <v>1368</v>
      </c>
      <c r="O123" s="7">
        <f t="shared" ref="O123:O124" si="336">H123*7.09%</f>
        <v>3190.5</v>
      </c>
      <c r="P123" s="7"/>
      <c r="Q123" s="7">
        <f t="shared" ref="Q123:Q124" si="337">K123+L123+M123+N123+O123</f>
        <v>9562.5</v>
      </c>
      <c r="R123" s="7"/>
      <c r="S123" s="7">
        <f t="shared" ref="S123:S124" si="338">+K123+N123+P123+R123+I123+J123</f>
        <v>3807.83</v>
      </c>
      <c r="T123" s="7">
        <f t="shared" ref="T123:T124" si="339">+O123+M123+L123</f>
        <v>6903</v>
      </c>
      <c r="U123" s="37">
        <f t="shared" ref="U123:U124" si="340">+H123-S123</f>
        <v>41192.17</v>
      </c>
      <c r="V123" s="44"/>
      <c r="W123" s="44"/>
    </row>
    <row r="124" spans="1:23" s="9" customFormat="1" ht="12">
      <c r="A124" s="36">
        <f>A123+1</f>
        <v>69</v>
      </c>
      <c r="B124" s="27" t="s">
        <v>40</v>
      </c>
      <c r="C124" s="27" t="s">
        <v>22</v>
      </c>
      <c r="D124" s="26" t="s">
        <v>181</v>
      </c>
      <c r="E124" s="26" t="s">
        <v>157</v>
      </c>
      <c r="F124" s="28">
        <v>44197</v>
      </c>
      <c r="G124" s="28">
        <v>44561</v>
      </c>
      <c r="H124" s="7">
        <v>44100</v>
      </c>
      <c r="I124" s="7">
        <v>1021.3</v>
      </c>
      <c r="J124" s="7"/>
      <c r="K124" s="7">
        <f t="shared" si="332"/>
        <v>1265.67</v>
      </c>
      <c r="L124" s="7">
        <f t="shared" si="333"/>
        <v>3131.1</v>
      </c>
      <c r="M124" s="7">
        <f t="shared" si="334"/>
        <v>507.15</v>
      </c>
      <c r="N124" s="7">
        <f t="shared" si="335"/>
        <v>1340.64</v>
      </c>
      <c r="O124" s="7">
        <f t="shared" si="336"/>
        <v>3126.69</v>
      </c>
      <c r="P124" s="7"/>
      <c r="Q124" s="7">
        <f t="shared" si="337"/>
        <v>9371.25</v>
      </c>
      <c r="R124" s="7"/>
      <c r="S124" s="7">
        <f t="shared" si="338"/>
        <v>3627.6100000000006</v>
      </c>
      <c r="T124" s="7">
        <f t="shared" si="339"/>
        <v>6764.9400000000005</v>
      </c>
      <c r="U124" s="37">
        <f t="shared" si="340"/>
        <v>40472.39</v>
      </c>
      <c r="V124" s="44"/>
      <c r="W124" s="44"/>
    </row>
    <row r="125" spans="1:23" s="18" customFormat="1" ht="12">
      <c r="A125" s="38" t="s">
        <v>112</v>
      </c>
      <c r="B125" s="16"/>
      <c r="C125" s="16"/>
      <c r="D125" s="14"/>
      <c r="E125" s="14"/>
      <c r="F125" s="14"/>
      <c r="G125" s="14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39"/>
      <c r="V125" s="44"/>
      <c r="W125" s="44"/>
    </row>
    <row r="126" spans="1:23" s="9" customFormat="1" ht="12">
      <c r="A126" s="36">
        <f>A124+1</f>
        <v>70</v>
      </c>
      <c r="B126" s="27" t="s">
        <v>95</v>
      </c>
      <c r="C126" s="27" t="s">
        <v>17</v>
      </c>
      <c r="D126" s="26" t="s">
        <v>181</v>
      </c>
      <c r="E126" s="26" t="s">
        <v>3</v>
      </c>
      <c r="F126" s="28">
        <v>44197</v>
      </c>
      <c r="G126" s="28">
        <v>44561</v>
      </c>
      <c r="H126" s="7">
        <v>93500</v>
      </c>
      <c r="I126" s="7">
        <v>10576.41</v>
      </c>
      <c r="J126" s="7"/>
      <c r="K126" s="7">
        <f t="shared" ref="K126" si="341">+H126*2.87%</f>
        <v>2683.45</v>
      </c>
      <c r="L126" s="7">
        <f t="shared" ref="L126" si="342">H126*7.1%</f>
        <v>6638.4999999999991</v>
      </c>
      <c r="M126" s="7">
        <f t="shared" ref="M126" si="343">62400*1.15%</f>
        <v>717.6</v>
      </c>
      <c r="N126" s="7">
        <f t="shared" ref="N126" si="344">+H126*3.04%</f>
        <v>2842.4</v>
      </c>
      <c r="O126" s="7">
        <f t="shared" ref="O126" si="345">H126*7.09%</f>
        <v>6629.1500000000005</v>
      </c>
      <c r="P126" s="7"/>
      <c r="Q126" s="7">
        <f t="shared" ref="Q126" si="346">K126+L126+M126+N126+O126</f>
        <v>19511.099999999999</v>
      </c>
      <c r="R126" s="7"/>
      <c r="S126" s="7">
        <f t="shared" ref="S126" si="347">+K126+N126+P126+R126+I126+J126</f>
        <v>16102.26</v>
      </c>
      <c r="T126" s="7">
        <f t="shared" ref="T126" si="348">+O126+M126+L126</f>
        <v>13985.25</v>
      </c>
      <c r="U126" s="37">
        <f t="shared" ref="U126" si="349">+H126-S126</f>
        <v>77397.740000000005</v>
      </c>
      <c r="V126" s="44"/>
      <c r="W126" s="44"/>
    </row>
    <row r="127" spans="1:23" s="9" customFormat="1" ht="12">
      <c r="A127" s="36">
        <f>A126+1</f>
        <v>71</v>
      </c>
      <c r="B127" s="27" t="s">
        <v>80</v>
      </c>
      <c r="C127" s="27" t="s">
        <v>7</v>
      </c>
      <c r="D127" s="26" t="s">
        <v>181</v>
      </c>
      <c r="E127" s="26" t="s">
        <v>3</v>
      </c>
      <c r="F127" s="28">
        <v>44256</v>
      </c>
      <c r="G127" s="28">
        <v>44561</v>
      </c>
      <c r="H127" s="7">
        <v>45000</v>
      </c>
      <c r="I127" s="7">
        <v>1148.33</v>
      </c>
      <c r="J127" s="7"/>
      <c r="K127" s="7">
        <f t="shared" ref="K127" si="350">+H127*2.87%</f>
        <v>1291.5</v>
      </c>
      <c r="L127" s="7">
        <f t="shared" ref="L127" si="351">H127*7.1%</f>
        <v>3194.9999999999995</v>
      </c>
      <c r="M127" s="7">
        <f t="shared" ref="M127" si="352">H127*1.15%</f>
        <v>517.5</v>
      </c>
      <c r="N127" s="7">
        <f t="shared" ref="N127" si="353">+H127*3.04%</f>
        <v>1368</v>
      </c>
      <c r="O127" s="7">
        <f t="shared" ref="O127" si="354">H127*7.09%</f>
        <v>3190.5</v>
      </c>
      <c r="P127" s="7"/>
      <c r="Q127" s="7">
        <f t="shared" ref="Q127" si="355">K127+L127+M127+N127+O127</f>
        <v>9562.5</v>
      </c>
      <c r="R127" s="7"/>
      <c r="S127" s="7">
        <f t="shared" ref="S127" si="356">+K127+N127+P127+R127+I127+J127</f>
        <v>3807.83</v>
      </c>
      <c r="T127" s="7">
        <f t="shared" ref="T127" si="357">+O127+M127+L127</f>
        <v>6903</v>
      </c>
      <c r="U127" s="37">
        <f t="shared" ref="U127" si="358">+H127-S127</f>
        <v>41192.17</v>
      </c>
      <c r="V127" s="44"/>
      <c r="W127" s="44"/>
    </row>
    <row r="128" spans="1:23" s="17" customFormat="1" ht="12">
      <c r="A128" s="60" t="s">
        <v>183</v>
      </c>
      <c r="B128" s="61"/>
      <c r="C128" s="61"/>
      <c r="D128" s="10"/>
      <c r="E128" s="10"/>
      <c r="F128" s="11"/>
      <c r="G128" s="11"/>
      <c r="H128" s="11"/>
      <c r="I128" s="11"/>
      <c r="J128" s="11"/>
      <c r="K128" s="11"/>
      <c r="L128" s="11"/>
      <c r="M128" s="11"/>
      <c r="N128" s="12"/>
      <c r="O128" s="11"/>
      <c r="P128" s="11"/>
      <c r="Q128" s="11"/>
      <c r="R128" s="11"/>
      <c r="S128" s="11"/>
      <c r="T128" s="15"/>
      <c r="U128" s="42"/>
      <c r="V128" s="44"/>
      <c r="W128" s="44"/>
    </row>
    <row r="129" spans="1:23" s="9" customFormat="1" ht="12">
      <c r="A129" s="38" t="s">
        <v>114</v>
      </c>
      <c r="B129" s="16"/>
      <c r="C129" s="16"/>
      <c r="D129" s="14"/>
      <c r="E129" s="14"/>
      <c r="F129" s="14"/>
      <c r="G129" s="14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39"/>
      <c r="V129" s="44"/>
      <c r="W129" s="44"/>
    </row>
    <row r="130" spans="1:23" s="9" customFormat="1" ht="12">
      <c r="A130" s="36">
        <f>A127+1</f>
        <v>72</v>
      </c>
      <c r="B130" s="27" t="s">
        <v>4</v>
      </c>
      <c r="C130" s="27" t="s">
        <v>5</v>
      </c>
      <c r="D130" s="26" t="s">
        <v>181</v>
      </c>
      <c r="E130" s="26" t="s">
        <v>3</v>
      </c>
      <c r="F130" s="28">
        <v>44197</v>
      </c>
      <c r="G130" s="28">
        <v>44561</v>
      </c>
      <c r="H130" s="7">
        <v>65000</v>
      </c>
      <c r="I130" s="7">
        <v>3951.53</v>
      </c>
      <c r="J130" s="7"/>
      <c r="K130" s="7">
        <f t="shared" ref="K130:K132" si="359">+H130*2.87%</f>
        <v>1865.5</v>
      </c>
      <c r="L130" s="7">
        <f t="shared" ref="L130:L132" si="360">H130*7.1%</f>
        <v>4615</v>
      </c>
      <c r="M130" s="7">
        <f t="shared" ref="M130:M132" si="361">62400*1.15%</f>
        <v>717.6</v>
      </c>
      <c r="N130" s="7">
        <f t="shared" ref="N130:N132" si="362">+H130*3.04%</f>
        <v>1976</v>
      </c>
      <c r="O130" s="7">
        <f t="shared" ref="O130:O132" si="363">H130*7.09%</f>
        <v>4608.5</v>
      </c>
      <c r="P130" s="7">
        <v>2380.2399999999998</v>
      </c>
      <c r="Q130" s="7">
        <f t="shared" ref="Q130:Q132" si="364">K130+L130+M130+N130+O130</f>
        <v>13782.6</v>
      </c>
      <c r="R130" s="7"/>
      <c r="S130" s="7">
        <f t="shared" ref="S130:S132" si="365">+K130+N130+P130+R130+I130+J130</f>
        <v>10173.27</v>
      </c>
      <c r="T130" s="7">
        <f t="shared" ref="T130:T132" si="366">+O130+M130+L130</f>
        <v>9941.1</v>
      </c>
      <c r="U130" s="37">
        <f t="shared" ref="U130:U132" si="367">+H130-S130</f>
        <v>54826.729999999996</v>
      </c>
      <c r="V130" s="44"/>
      <c r="W130" s="44"/>
    </row>
    <row r="131" spans="1:23" s="9" customFormat="1" ht="12">
      <c r="A131" s="36">
        <f>A130+1</f>
        <v>73</v>
      </c>
      <c r="B131" s="27" t="s">
        <v>64</v>
      </c>
      <c r="C131" s="27" t="s">
        <v>5</v>
      </c>
      <c r="D131" s="26" t="s">
        <v>181</v>
      </c>
      <c r="E131" s="26" t="s">
        <v>3</v>
      </c>
      <c r="F131" s="28">
        <v>44197</v>
      </c>
      <c r="G131" s="28">
        <v>44561</v>
      </c>
      <c r="H131" s="7">
        <v>65000</v>
      </c>
      <c r="I131" s="7">
        <v>4427.58</v>
      </c>
      <c r="J131" s="7"/>
      <c r="K131" s="7">
        <f t="shared" si="359"/>
        <v>1865.5</v>
      </c>
      <c r="L131" s="7">
        <f t="shared" si="360"/>
        <v>4615</v>
      </c>
      <c r="M131" s="7">
        <f t="shared" si="361"/>
        <v>717.6</v>
      </c>
      <c r="N131" s="7">
        <f t="shared" si="362"/>
        <v>1976</v>
      </c>
      <c r="O131" s="7">
        <f t="shared" si="363"/>
        <v>4608.5</v>
      </c>
      <c r="P131" s="7"/>
      <c r="Q131" s="7">
        <f t="shared" si="364"/>
        <v>13782.6</v>
      </c>
      <c r="R131" s="7"/>
      <c r="S131" s="7">
        <f t="shared" si="365"/>
        <v>8269.08</v>
      </c>
      <c r="T131" s="7">
        <f t="shared" si="366"/>
        <v>9941.1</v>
      </c>
      <c r="U131" s="37">
        <f t="shared" si="367"/>
        <v>56730.92</v>
      </c>
      <c r="V131" s="44"/>
      <c r="W131" s="44"/>
    </row>
    <row r="132" spans="1:23" s="9" customFormat="1" ht="12">
      <c r="A132" s="36">
        <f>A131+1</f>
        <v>74</v>
      </c>
      <c r="B132" s="27" t="s">
        <v>90</v>
      </c>
      <c r="C132" s="27" t="s">
        <v>5</v>
      </c>
      <c r="D132" s="26" t="s">
        <v>181</v>
      </c>
      <c r="E132" s="26" t="s">
        <v>3</v>
      </c>
      <c r="F132" s="28">
        <v>44197</v>
      </c>
      <c r="G132" s="28">
        <v>44561</v>
      </c>
      <c r="H132" s="7">
        <v>65000</v>
      </c>
      <c r="I132" s="7">
        <v>4427.58</v>
      </c>
      <c r="J132" s="7"/>
      <c r="K132" s="7">
        <f t="shared" si="359"/>
        <v>1865.5</v>
      </c>
      <c r="L132" s="7">
        <f t="shared" si="360"/>
        <v>4615</v>
      </c>
      <c r="M132" s="7">
        <f t="shared" si="361"/>
        <v>717.6</v>
      </c>
      <c r="N132" s="7">
        <f t="shared" si="362"/>
        <v>1976</v>
      </c>
      <c r="O132" s="7">
        <f t="shared" si="363"/>
        <v>4608.5</v>
      </c>
      <c r="P132" s="7"/>
      <c r="Q132" s="7">
        <f t="shared" si="364"/>
        <v>13782.6</v>
      </c>
      <c r="R132" s="7"/>
      <c r="S132" s="7">
        <f t="shared" si="365"/>
        <v>8269.08</v>
      </c>
      <c r="T132" s="7">
        <f t="shared" si="366"/>
        <v>9941.1</v>
      </c>
      <c r="U132" s="37">
        <f t="shared" si="367"/>
        <v>56730.92</v>
      </c>
      <c r="V132" s="44"/>
      <c r="W132" s="44"/>
    </row>
    <row r="133" spans="1:23" s="9" customFormat="1" ht="12">
      <c r="A133" s="38" t="s">
        <v>116</v>
      </c>
      <c r="B133" s="16"/>
      <c r="C133" s="16"/>
      <c r="D133" s="14"/>
      <c r="E133" s="14"/>
      <c r="F133" s="14"/>
      <c r="G133" s="14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39"/>
      <c r="V133" s="44"/>
      <c r="W133" s="44"/>
    </row>
    <row r="134" spans="1:23" s="9" customFormat="1" ht="12">
      <c r="A134" s="36">
        <f>A132+1</f>
        <v>75</v>
      </c>
      <c r="B134" s="27" t="s">
        <v>72</v>
      </c>
      <c r="C134" s="27" t="s">
        <v>13</v>
      </c>
      <c r="D134" s="26" t="s">
        <v>181</v>
      </c>
      <c r="E134" s="26" t="s">
        <v>3</v>
      </c>
      <c r="F134" s="28">
        <v>44197</v>
      </c>
      <c r="G134" s="28">
        <v>44561</v>
      </c>
      <c r="H134" s="7">
        <v>60000</v>
      </c>
      <c r="I134" s="7">
        <v>3248.65</v>
      </c>
      <c r="J134" s="7"/>
      <c r="K134" s="7">
        <f t="shared" ref="K134" si="368">+H134*2.87%</f>
        <v>1722</v>
      </c>
      <c r="L134" s="7">
        <f t="shared" ref="L134" si="369">H134*7.1%</f>
        <v>4260</v>
      </c>
      <c r="M134" s="7">
        <f t="shared" ref="M134" si="370">H134*1.15%</f>
        <v>690</v>
      </c>
      <c r="N134" s="7">
        <f t="shared" ref="N134" si="371">+H134*3.04%</f>
        <v>1824</v>
      </c>
      <c r="O134" s="7">
        <f t="shared" ref="O134" si="372">H134*7.09%</f>
        <v>4254</v>
      </c>
      <c r="P134" s="7">
        <v>1190.1199999999999</v>
      </c>
      <c r="Q134" s="7">
        <f t="shared" ref="Q134" si="373">K134+L134+M134+N134+O134</f>
        <v>12750</v>
      </c>
      <c r="R134" s="7"/>
      <c r="S134" s="7">
        <f t="shared" ref="S134" si="374">+K134+N134+P134+R134+I134+J134</f>
        <v>7984.77</v>
      </c>
      <c r="T134" s="7">
        <f t="shared" ref="T134" si="375">+O134+M134+L134</f>
        <v>9204</v>
      </c>
      <c r="U134" s="37">
        <f t="shared" ref="U134" si="376">+H134-S134</f>
        <v>52015.229999999996</v>
      </c>
      <c r="V134" s="44"/>
      <c r="W134" s="44"/>
    </row>
    <row r="135" spans="1:23" s="17" customFormat="1" ht="12">
      <c r="A135" s="60" t="s">
        <v>184</v>
      </c>
      <c r="B135" s="61"/>
      <c r="C135" s="61"/>
      <c r="D135" s="10"/>
      <c r="E135" s="10"/>
      <c r="F135" s="11"/>
      <c r="G135" s="11"/>
      <c r="H135" s="11"/>
      <c r="I135" s="11"/>
      <c r="J135" s="11"/>
      <c r="K135" s="11"/>
      <c r="L135" s="11"/>
      <c r="M135" s="11"/>
      <c r="N135" s="12"/>
      <c r="O135" s="11"/>
      <c r="P135" s="11"/>
      <c r="Q135" s="11"/>
      <c r="R135" s="11"/>
      <c r="S135" s="11"/>
      <c r="T135" s="15"/>
      <c r="U135" s="42"/>
      <c r="V135" s="44"/>
      <c r="W135" s="44"/>
    </row>
    <row r="136" spans="1:23" s="9" customFormat="1" ht="12">
      <c r="A136" s="38" t="s">
        <v>110</v>
      </c>
      <c r="B136" s="16"/>
      <c r="C136" s="16"/>
      <c r="D136" s="14"/>
      <c r="E136" s="14"/>
      <c r="F136" s="14"/>
      <c r="G136" s="14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39"/>
      <c r="V136" s="44"/>
      <c r="W136" s="44"/>
    </row>
    <row r="137" spans="1:23" s="9" customFormat="1" ht="12">
      <c r="A137" s="36">
        <f>A134+1</f>
        <v>76</v>
      </c>
      <c r="B137" s="27" t="s">
        <v>87</v>
      </c>
      <c r="C137" s="27" t="s">
        <v>13</v>
      </c>
      <c r="D137" s="26" t="s">
        <v>181</v>
      </c>
      <c r="E137" s="26" t="s">
        <v>3</v>
      </c>
      <c r="F137" s="28">
        <v>44228</v>
      </c>
      <c r="G137" s="28">
        <v>44561</v>
      </c>
      <c r="H137" s="7">
        <v>75000</v>
      </c>
      <c r="I137" s="7">
        <v>6309.38</v>
      </c>
      <c r="J137" s="7"/>
      <c r="K137" s="7">
        <f t="shared" ref="K137" si="377">+H137*2.87%</f>
        <v>2152.5</v>
      </c>
      <c r="L137" s="7">
        <f t="shared" ref="L137" si="378">H137*7.1%</f>
        <v>5324.9999999999991</v>
      </c>
      <c r="M137" s="7">
        <f t="shared" ref="M137" si="379">62400*1.15%</f>
        <v>717.6</v>
      </c>
      <c r="N137" s="7">
        <f t="shared" ref="N137" si="380">+H137*3.04%</f>
        <v>2280</v>
      </c>
      <c r="O137" s="7">
        <f t="shared" ref="O137" si="381">H137*7.09%</f>
        <v>5317.5</v>
      </c>
      <c r="P137" s="7"/>
      <c r="Q137" s="7">
        <f t="shared" ref="Q137" si="382">K137+L137+M137+N137+O137</f>
        <v>15792.599999999999</v>
      </c>
      <c r="R137" s="7"/>
      <c r="S137" s="7">
        <f t="shared" ref="S137" si="383">+K137+N137+P137+R137+I137+J137</f>
        <v>10741.880000000001</v>
      </c>
      <c r="T137" s="7">
        <f t="shared" ref="T137" si="384">+O137+M137+L137</f>
        <v>11360.099999999999</v>
      </c>
      <c r="U137" s="37">
        <f t="shared" ref="U137" si="385">+H137-S137</f>
        <v>64258.119999999995</v>
      </c>
      <c r="V137" s="44"/>
      <c r="W137" s="44"/>
    </row>
    <row r="138" spans="1:23" s="9" customFormat="1" ht="12">
      <c r="A138" s="38" t="s">
        <v>111</v>
      </c>
      <c r="B138" s="16"/>
      <c r="C138" s="16"/>
      <c r="D138" s="14"/>
      <c r="E138" s="14"/>
      <c r="F138" s="14"/>
      <c r="G138" s="14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39"/>
      <c r="V138" s="44"/>
      <c r="W138" s="44"/>
    </row>
    <row r="139" spans="1:23" s="9" customFormat="1" ht="12">
      <c r="A139" s="36">
        <f>A137+1</f>
        <v>77</v>
      </c>
      <c r="B139" s="27" t="s">
        <v>49</v>
      </c>
      <c r="C139" s="27" t="s">
        <v>22</v>
      </c>
      <c r="D139" s="26" t="s">
        <v>181</v>
      </c>
      <c r="E139" s="26" t="s">
        <v>3</v>
      </c>
      <c r="F139" s="28">
        <v>44228</v>
      </c>
      <c r="G139" s="28">
        <v>44561</v>
      </c>
      <c r="H139" s="7">
        <v>45000</v>
      </c>
      <c r="I139" s="7">
        <v>1148.33</v>
      </c>
      <c r="J139" s="7"/>
      <c r="K139" s="7">
        <f t="shared" ref="K139:K141" si="386">+H139*2.87%</f>
        <v>1291.5</v>
      </c>
      <c r="L139" s="7">
        <f t="shared" ref="L139:L141" si="387">H139*7.1%</f>
        <v>3194.9999999999995</v>
      </c>
      <c r="M139" s="7">
        <f t="shared" ref="M139:M141" si="388">H139*1.15%</f>
        <v>517.5</v>
      </c>
      <c r="N139" s="7">
        <f t="shared" ref="N139:N141" si="389">+H139*3.04%</f>
        <v>1368</v>
      </c>
      <c r="O139" s="7">
        <f t="shared" ref="O139:O141" si="390">H139*7.09%</f>
        <v>3190.5</v>
      </c>
      <c r="P139" s="7"/>
      <c r="Q139" s="7">
        <f t="shared" ref="Q139:Q141" si="391">K139+L139+M139+N139+O139</f>
        <v>9562.5</v>
      </c>
      <c r="R139" s="7"/>
      <c r="S139" s="7">
        <f t="shared" ref="S139:S141" si="392">+K139+N139+P139+R139+I139+J139</f>
        <v>3807.83</v>
      </c>
      <c r="T139" s="7">
        <f t="shared" ref="T139:T141" si="393">+O139+M139+L139</f>
        <v>6903</v>
      </c>
      <c r="U139" s="37">
        <f t="shared" ref="U139:U141" si="394">+H139-S139</f>
        <v>41192.17</v>
      </c>
      <c r="V139" s="44"/>
      <c r="W139" s="44"/>
    </row>
    <row r="140" spans="1:23" s="9" customFormat="1" ht="12">
      <c r="A140" s="36">
        <f>A139+1</f>
        <v>78</v>
      </c>
      <c r="B140" s="27" t="s">
        <v>21</v>
      </c>
      <c r="C140" s="27" t="s">
        <v>22</v>
      </c>
      <c r="D140" s="26" t="s">
        <v>181</v>
      </c>
      <c r="E140" s="26" t="s">
        <v>157</v>
      </c>
      <c r="F140" s="28">
        <v>44197</v>
      </c>
      <c r="G140" s="28">
        <v>44561</v>
      </c>
      <c r="H140" s="7">
        <v>44100</v>
      </c>
      <c r="I140" s="7">
        <v>1021.3</v>
      </c>
      <c r="J140" s="7"/>
      <c r="K140" s="7">
        <f t="shared" si="386"/>
        <v>1265.67</v>
      </c>
      <c r="L140" s="7">
        <f t="shared" si="387"/>
        <v>3131.1</v>
      </c>
      <c r="M140" s="7">
        <f t="shared" si="388"/>
        <v>507.15</v>
      </c>
      <c r="N140" s="7">
        <f t="shared" si="389"/>
        <v>1340.64</v>
      </c>
      <c r="O140" s="7">
        <f t="shared" si="390"/>
        <v>3126.69</v>
      </c>
      <c r="P140" s="7"/>
      <c r="Q140" s="7">
        <f t="shared" si="391"/>
        <v>9371.25</v>
      </c>
      <c r="R140" s="7"/>
      <c r="S140" s="7">
        <f t="shared" si="392"/>
        <v>3627.6100000000006</v>
      </c>
      <c r="T140" s="7">
        <f t="shared" si="393"/>
        <v>6764.9400000000005</v>
      </c>
      <c r="U140" s="37">
        <f t="shared" si="394"/>
        <v>40472.39</v>
      </c>
      <c r="V140" s="44"/>
      <c r="W140" s="44"/>
    </row>
    <row r="141" spans="1:23" s="9" customFormat="1" ht="12">
      <c r="A141" s="36">
        <f>A140+1</f>
        <v>79</v>
      </c>
      <c r="B141" s="27" t="s">
        <v>47</v>
      </c>
      <c r="C141" s="27" t="s">
        <v>22</v>
      </c>
      <c r="D141" s="26" t="s">
        <v>181</v>
      </c>
      <c r="E141" s="26" t="s">
        <v>157</v>
      </c>
      <c r="F141" s="28">
        <v>44197</v>
      </c>
      <c r="G141" s="28">
        <v>44561</v>
      </c>
      <c r="H141" s="7">
        <v>44100</v>
      </c>
      <c r="I141" s="7">
        <v>1021.3</v>
      </c>
      <c r="J141" s="7"/>
      <c r="K141" s="7">
        <f t="shared" si="386"/>
        <v>1265.67</v>
      </c>
      <c r="L141" s="7">
        <f t="shared" si="387"/>
        <v>3131.1</v>
      </c>
      <c r="M141" s="7">
        <f t="shared" si="388"/>
        <v>507.15</v>
      </c>
      <c r="N141" s="7">
        <f t="shared" si="389"/>
        <v>1340.64</v>
      </c>
      <c r="O141" s="7">
        <f t="shared" si="390"/>
        <v>3126.69</v>
      </c>
      <c r="P141" s="7"/>
      <c r="Q141" s="7">
        <f t="shared" si="391"/>
        <v>9371.25</v>
      </c>
      <c r="R141" s="7"/>
      <c r="S141" s="7">
        <f t="shared" si="392"/>
        <v>3627.6100000000006</v>
      </c>
      <c r="T141" s="7">
        <f t="shared" si="393"/>
        <v>6764.9400000000005</v>
      </c>
      <c r="U141" s="37">
        <f t="shared" si="394"/>
        <v>40472.39</v>
      </c>
      <c r="V141" s="44"/>
      <c r="W141" s="44"/>
    </row>
    <row r="142" spans="1:23" s="9" customFormat="1" ht="12">
      <c r="A142" s="38" t="s">
        <v>115</v>
      </c>
      <c r="B142" s="16"/>
      <c r="C142" s="16"/>
      <c r="D142" s="14"/>
      <c r="E142" s="14"/>
      <c r="F142" s="14"/>
      <c r="G142" s="14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39"/>
      <c r="V142" s="44"/>
      <c r="W142" s="44"/>
    </row>
    <row r="143" spans="1:23" s="9" customFormat="1" ht="12">
      <c r="A143" s="36">
        <f>A141+1</f>
        <v>80</v>
      </c>
      <c r="B143" s="27" t="s">
        <v>27</v>
      </c>
      <c r="C143" s="27" t="s">
        <v>28</v>
      </c>
      <c r="D143" s="26" t="s">
        <v>181</v>
      </c>
      <c r="E143" s="26" t="s">
        <v>3</v>
      </c>
      <c r="F143" s="28">
        <v>44228</v>
      </c>
      <c r="G143" s="28">
        <v>44561</v>
      </c>
      <c r="H143" s="7">
        <v>60000</v>
      </c>
      <c r="I143" s="7">
        <v>3486.68</v>
      </c>
      <c r="J143" s="7"/>
      <c r="K143" s="7">
        <f t="shared" ref="K143" si="395">+H143*2.87%</f>
        <v>1722</v>
      </c>
      <c r="L143" s="7">
        <f t="shared" ref="L143" si="396">H143*7.1%</f>
        <v>4260</v>
      </c>
      <c r="M143" s="7">
        <f t="shared" ref="M143" si="397">H143*1.15%</f>
        <v>690</v>
      </c>
      <c r="N143" s="7">
        <f t="shared" ref="N143" si="398">+H143*3.04%</f>
        <v>1824</v>
      </c>
      <c r="O143" s="7">
        <f t="shared" ref="O143" si="399">H143*7.09%</f>
        <v>4254</v>
      </c>
      <c r="P143" s="7"/>
      <c r="Q143" s="7">
        <f t="shared" ref="Q143" si="400">K143+L143+M143+N143+O143</f>
        <v>12750</v>
      </c>
      <c r="R143" s="7"/>
      <c r="S143" s="7">
        <f t="shared" ref="S143" si="401">+K143+N143+P143+R143+I143+J143</f>
        <v>7032.68</v>
      </c>
      <c r="T143" s="7">
        <f t="shared" ref="T143" si="402">+O143+M143+L143</f>
        <v>9204</v>
      </c>
      <c r="U143" s="37">
        <f t="shared" ref="U143" si="403">+H143-S143</f>
        <v>52967.32</v>
      </c>
      <c r="V143" s="44"/>
      <c r="W143" s="44"/>
    </row>
    <row r="144" spans="1:23" s="9" customFormat="1" ht="12">
      <c r="A144" s="38" t="s">
        <v>116</v>
      </c>
      <c r="B144" s="16"/>
      <c r="C144" s="16"/>
      <c r="D144" s="14"/>
      <c r="E144" s="14"/>
      <c r="F144" s="14"/>
      <c r="G144" s="14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39"/>
      <c r="V144" s="44"/>
      <c r="W144" s="44"/>
    </row>
    <row r="145" spans="1:23" s="9" customFormat="1" ht="12">
      <c r="A145" s="36">
        <f>A143+1</f>
        <v>81</v>
      </c>
      <c r="B145" s="27" t="s">
        <v>200</v>
      </c>
      <c r="C145" s="27" t="s">
        <v>201</v>
      </c>
      <c r="D145" s="26" t="s">
        <v>181</v>
      </c>
      <c r="E145" s="26" t="s">
        <v>157</v>
      </c>
      <c r="F145" s="28">
        <v>44378</v>
      </c>
      <c r="G145" s="28">
        <v>44561</v>
      </c>
      <c r="H145" s="7">
        <v>45000</v>
      </c>
      <c r="I145" s="7">
        <v>1148.33</v>
      </c>
      <c r="J145" s="7"/>
      <c r="K145" s="7">
        <f t="shared" ref="K145" si="404">+H145*2.87%</f>
        <v>1291.5</v>
      </c>
      <c r="L145" s="7">
        <f t="shared" ref="L145" si="405">H145*7.1%</f>
        <v>3194.9999999999995</v>
      </c>
      <c r="M145" s="7">
        <f t="shared" ref="M145" si="406">H145*1.15%</f>
        <v>517.5</v>
      </c>
      <c r="N145" s="7">
        <f t="shared" ref="N145" si="407">+H145*3.04%</f>
        <v>1368</v>
      </c>
      <c r="O145" s="7">
        <f t="shared" ref="O145" si="408">H145*7.09%</f>
        <v>3190.5</v>
      </c>
      <c r="P145" s="7"/>
      <c r="Q145" s="7">
        <f t="shared" ref="Q145" si="409">K145+L145+M145+N145+O145</f>
        <v>9562.5</v>
      </c>
      <c r="R145" s="7"/>
      <c r="S145" s="7">
        <f t="shared" ref="S145" si="410">+K145+N145+P145+R145+I145+J145</f>
        <v>3807.83</v>
      </c>
      <c r="T145" s="7">
        <f t="shared" ref="T145" si="411">+O145+M145+L145</f>
        <v>6903</v>
      </c>
      <c r="U145" s="37">
        <f t="shared" ref="U145" si="412">+H145-S145</f>
        <v>41192.17</v>
      </c>
      <c r="V145" s="44"/>
      <c r="W145" s="44"/>
    </row>
    <row r="146" spans="1:23" s="9" customFormat="1" ht="12">
      <c r="A146" s="38" t="s">
        <v>192</v>
      </c>
      <c r="B146" s="16"/>
      <c r="C146" s="16"/>
      <c r="D146" s="14"/>
      <c r="E146" s="14"/>
      <c r="F146" s="14"/>
      <c r="G146" s="14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39"/>
      <c r="V146" s="44"/>
      <c r="W146" s="44"/>
    </row>
    <row r="147" spans="1:23" s="9" customFormat="1" ht="12">
      <c r="A147" s="36">
        <f>A145+1</f>
        <v>82</v>
      </c>
      <c r="B147" s="27" t="s">
        <v>193</v>
      </c>
      <c r="C147" s="27" t="s">
        <v>194</v>
      </c>
      <c r="D147" s="26" t="s">
        <v>181</v>
      </c>
      <c r="E147" s="26" t="s">
        <v>3</v>
      </c>
      <c r="F147" s="28">
        <v>44348</v>
      </c>
      <c r="G147" s="28">
        <v>44530</v>
      </c>
      <c r="H147" s="7">
        <v>65000</v>
      </c>
      <c r="I147" s="7">
        <v>4427.58</v>
      </c>
      <c r="J147" s="7"/>
      <c r="K147" s="7">
        <f t="shared" ref="K147" si="413">+H147*2.87%</f>
        <v>1865.5</v>
      </c>
      <c r="L147" s="7">
        <f t="shared" ref="L147" si="414">H147*7.1%</f>
        <v>4615</v>
      </c>
      <c r="M147" s="7">
        <f t="shared" ref="M147" si="415">62400*1.15%</f>
        <v>717.6</v>
      </c>
      <c r="N147" s="7">
        <f t="shared" ref="N147" si="416">+H147*3.04%</f>
        <v>1976</v>
      </c>
      <c r="O147" s="7">
        <f t="shared" ref="O147" si="417">H147*7.09%</f>
        <v>4608.5</v>
      </c>
      <c r="P147" s="7"/>
      <c r="Q147" s="7">
        <f t="shared" ref="Q147" si="418">K147+L147+M147+N147+O147</f>
        <v>13782.6</v>
      </c>
      <c r="R147" s="7"/>
      <c r="S147" s="7">
        <f t="shared" ref="S147" si="419">+K147+N147+P147+R147+I147+J147</f>
        <v>8269.08</v>
      </c>
      <c r="T147" s="7">
        <f t="shared" ref="T147" si="420">+O147+M147+L147</f>
        <v>9941.1</v>
      </c>
      <c r="U147" s="37">
        <f t="shared" ref="U147" si="421">+H147-S147</f>
        <v>56730.92</v>
      </c>
      <c r="V147" s="44"/>
      <c r="W147" s="44"/>
    </row>
    <row r="148" spans="1:23" s="17" customFormat="1" ht="12">
      <c r="A148" s="60" t="s">
        <v>185</v>
      </c>
      <c r="B148" s="61"/>
      <c r="C148" s="61"/>
      <c r="D148" s="10"/>
      <c r="E148" s="10"/>
      <c r="F148" s="11"/>
      <c r="G148" s="11"/>
      <c r="H148" s="11"/>
      <c r="I148" s="11"/>
      <c r="J148" s="11"/>
      <c r="K148" s="11"/>
      <c r="L148" s="11"/>
      <c r="M148" s="11"/>
      <c r="N148" s="12"/>
      <c r="O148" s="11"/>
      <c r="P148" s="11"/>
      <c r="Q148" s="11"/>
      <c r="R148" s="11"/>
      <c r="S148" s="11"/>
      <c r="T148" s="15"/>
      <c r="U148" s="42"/>
      <c r="V148" s="44"/>
      <c r="W148" s="44"/>
    </row>
    <row r="149" spans="1:23" s="9" customFormat="1" ht="12">
      <c r="A149" s="38" t="s">
        <v>109</v>
      </c>
      <c r="B149" s="16"/>
      <c r="C149" s="16"/>
      <c r="D149" s="14"/>
      <c r="E149" s="14"/>
      <c r="F149" s="14"/>
      <c r="G149" s="14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39"/>
      <c r="V149" s="44"/>
      <c r="W149" s="44"/>
    </row>
    <row r="150" spans="1:23" s="9" customFormat="1" ht="12">
      <c r="A150" s="36">
        <f>A147+1</f>
        <v>83</v>
      </c>
      <c r="B150" s="27" t="s">
        <v>45</v>
      </c>
      <c r="C150" s="27" t="s">
        <v>13</v>
      </c>
      <c r="D150" s="26" t="s">
        <v>181</v>
      </c>
      <c r="E150" s="26" t="s">
        <v>3</v>
      </c>
      <c r="F150" s="28">
        <v>44197</v>
      </c>
      <c r="G150" s="28">
        <v>44561</v>
      </c>
      <c r="H150" s="7">
        <v>60000</v>
      </c>
      <c r="I150" s="7">
        <v>3486.68</v>
      </c>
      <c r="J150" s="7"/>
      <c r="K150" s="7">
        <f t="shared" ref="K150" si="422">+H150*2.87%</f>
        <v>1722</v>
      </c>
      <c r="L150" s="7">
        <f t="shared" ref="L150" si="423">H150*7.1%</f>
        <v>4260</v>
      </c>
      <c r="M150" s="7">
        <f t="shared" ref="M150" si="424">H150*1.15%</f>
        <v>690</v>
      </c>
      <c r="N150" s="7">
        <f t="shared" ref="N150" si="425">+H150*3.04%</f>
        <v>1824</v>
      </c>
      <c r="O150" s="7">
        <f t="shared" ref="O150" si="426">H150*7.09%</f>
        <v>4254</v>
      </c>
      <c r="P150" s="7"/>
      <c r="Q150" s="7">
        <f t="shared" ref="Q150" si="427">K150+L150+M150+N150+O150</f>
        <v>12750</v>
      </c>
      <c r="R150" s="7"/>
      <c r="S150" s="7">
        <f t="shared" ref="S150" si="428">+K150+N150+P150+R150+I150+J150</f>
        <v>7032.68</v>
      </c>
      <c r="T150" s="7">
        <f t="shared" ref="T150" si="429">+O150+M150+L150</f>
        <v>9204</v>
      </c>
      <c r="U150" s="37">
        <f t="shared" ref="U150" si="430">+H150-S150</f>
        <v>52967.32</v>
      </c>
      <c r="V150" s="44"/>
      <c r="W150" s="44"/>
    </row>
    <row r="151" spans="1:23" s="9" customFormat="1" ht="12">
      <c r="A151" s="38" t="s">
        <v>111</v>
      </c>
      <c r="B151" s="16"/>
      <c r="C151" s="16"/>
      <c r="D151" s="14"/>
      <c r="E151" s="14"/>
      <c r="F151" s="14"/>
      <c r="G151" s="14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39"/>
      <c r="V151" s="44"/>
      <c r="W151" s="44"/>
    </row>
    <row r="152" spans="1:23" s="9" customFormat="1" ht="12">
      <c r="A152" s="36">
        <f>A150+1</f>
        <v>84</v>
      </c>
      <c r="B152" s="27" t="s">
        <v>26</v>
      </c>
      <c r="C152" s="27" t="s">
        <v>22</v>
      </c>
      <c r="D152" s="26" t="s">
        <v>181</v>
      </c>
      <c r="E152" s="26" t="s">
        <v>157</v>
      </c>
      <c r="F152" s="28">
        <v>44197</v>
      </c>
      <c r="G152" s="28">
        <v>44561</v>
      </c>
      <c r="H152" s="7">
        <v>45000</v>
      </c>
      <c r="I152" s="7">
        <v>1148.33</v>
      </c>
      <c r="J152" s="7"/>
      <c r="K152" s="7">
        <f t="shared" ref="K152" si="431">+H152*2.87%</f>
        <v>1291.5</v>
      </c>
      <c r="L152" s="7">
        <f t="shared" ref="L152" si="432">H152*7.1%</f>
        <v>3194.9999999999995</v>
      </c>
      <c r="M152" s="7">
        <f t="shared" ref="M152" si="433">H152*1.15%</f>
        <v>517.5</v>
      </c>
      <c r="N152" s="7">
        <f t="shared" ref="N152" si="434">+H152*3.04%</f>
        <v>1368</v>
      </c>
      <c r="O152" s="7">
        <f t="shared" ref="O152" si="435">H152*7.09%</f>
        <v>3190.5</v>
      </c>
      <c r="P152" s="7"/>
      <c r="Q152" s="7">
        <f t="shared" ref="Q152" si="436">K152+L152+M152+N152+O152</f>
        <v>9562.5</v>
      </c>
      <c r="R152" s="7"/>
      <c r="S152" s="7">
        <f t="shared" ref="S152" si="437">+K152+N152+P152+R152+I152+J152</f>
        <v>3807.83</v>
      </c>
      <c r="T152" s="7">
        <f t="shared" ref="T152" si="438">+O152+M152+L152</f>
        <v>6903</v>
      </c>
      <c r="U152" s="37">
        <f t="shared" ref="U152" si="439">+H152-S152</f>
        <v>41192.17</v>
      </c>
      <c r="V152" s="44"/>
      <c r="W152" s="44"/>
    </row>
    <row r="153" spans="1:23" s="9" customFormat="1" ht="12">
      <c r="A153" s="38" t="s">
        <v>112</v>
      </c>
      <c r="B153" s="16"/>
      <c r="C153" s="16"/>
      <c r="D153" s="14"/>
      <c r="E153" s="14"/>
      <c r="F153" s="14"/>
      <c r="G153" s="14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39"/>
      <c r="V153" s="44"/>
      <c r="W153" s="44"/>
    </row>
    <row r="154" spans="1:23" s="9" customFormat="1" ht="12">
      <c r="A154" s="36">
        <f>A152+1</f>
        <v>85</v>
      </c>
      <c r="B154" s="27" t="s">
        <v>73</v>
      </c>
      <c r="C154" s="27" t="s">
        <v>5</v>
      </c>
      <c r="D154" s="26" t="s">
        <v>181</v>
      </c>
      <c r="E154" s="26" t="s">
        <v>3</v>
      </c>
      <c r="F154" s="28">
        <v>44197</v>
      </c>
      <c r="G154" s="28">
        <v>44561</v>
      </c>
      <c r="H154" s="7">
        <v>65000</v>
      </c>
      <c r="I154" s="7">
        <v>4427.58</v>
      </c>
      <c r="J154" s="7"/>
      <c r="K154" s="7">
        <f t="shared" ref="K154" si="440">+H154*2.87%</f>
        <v>1865.5</v>
      </c>
      <c r="L154" s="7">
        <f t="shared" ref="L154" si="441">H154*7.1%</f>
        <v>4615</v>
      </c>
      <c r="M154" s="7">
        <f t="shared" ref="M154" si="442">62400*1.15%</f>
        <v>717.6</v>
      </c>
      <c r="N154" s="7">
        <f t="shared" ref="N154" si="443">+H154*3.04%</f>
        <v>1976</v>
      </c>
      <c r="O154" s="7">
        <f t="shared" ref="O154" si="444">H154*7.09%</f>
        <v>4608.5</v>
      </c>
      <c r="P154" s="7"/>
      <c r="Q154" s="7">
        <f t="shared" ref="Q154" si="445">K154+L154+M154+N154+O154</f>
        <v>13782.6</v>
      </c>
      <c r="R154" s="7"/>
      <c r="S154" s="7">
        <f t="shared" ref="S154" si="446">+K154+N154+P154+R154+I154+J154</f>
        <v>8269.08</v>
      </c>
      <c r="T154" s="7">
        <f t="shared" ref="T154" si="447">+O154+M154+L154</f>
        <v>9941.1</v>
      </c>
      <c r="U154" s="37">
        <f t="shared" ref="U154" si="448">+H154-S154</f>
        <v>56730.92</v>
      </c>
      <c r="V154" s="44"/>
      <c r="W154" s="44"/>
    </row>
    <row r="155" spans="1:23" s="9" customFormat="1" ht="12">
      <c r="A155" s="38" t="s">
        <v>116</v>
      </c>
      <c r="B155" s="16"/>
      <c r="C155" s="16"/>
      <c r="D155" s="14"/>
      <c r="E155" s="14"/>
      <c r="F155" s="14"/>
      <c r="G155" s="14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39"/>
      <c r="V155" s="44"/>
      <c r="W155" s="44"/>
    </row>
    <row r="156" spans="1:23" s="9" customFormat="1" ht="12">
      <c r="A156" s="36">
        <f>A154+1</f>
        <v>86</v>
      </c>
      <c r="B156" s="27" t="s">
        <v>41</v>
      </c>
      <c r="C156" s="27" t="s">
        <v>13</v>
      </c>
      <c r="D156" s="26" t="s">
        <v>181</v>
      </c>
      <c r="E156" s="26" t="s">
        <v>3</v>
      </c>
      <c r="F156" s="28">
        <v>44197</v>
      </c>
      <c r="G156" s="28">
        <v>44561</v>
      </c>
      <c r="H156" s="7">
        <v>56463.92</v>
      </c>
      <c r="I156" s="7">
        <v>2821.26</v>
      </c>
      <c r="J156" s="7"/>
      <c r="K156" s="7">
        <f t="shared" ref="K156" si="449">+H156*2.87%</f>
        <v>1620.514504</v>
      </c>
      <c r="L156" s="7">
        <f t="shared" ref="L156" si="450">H156*7.1%</f>
        <v>4008.9383199999993</v>
      </c>
      <c r="M156" s="7">
        <f t="shared" ref="M156" si="451">H156*1.15%</f>
        <v>649.33507999999995</v>
      </c>
      <c r="N156" s="7">
        <f t="shared" ref="N156" si="452">+H156*3.04%</f>
        <v>1716.503168</v>
      </c>
      <c r="O156" s="7">
        <f t="shared" ref="O156" si="453">H156*7.09%</f>
        <v>4003.2919280000001</v>
      </c>
      <c r="P156" s="7"/>
      <c r="Q156" s="7">
        <f t="shared" ref="Q156" si="454">K156+L156+M156+N156+O156</f>
        <v>11998.582999999999</v>
      </c>
      <c r="R156" s="7"/>
      <c r="S156" s="7">
        <f t="shared" ref="S156" si="455">+K156+N156+P156+R156+I156+J156</f>
        <v>6158.2776720000002</v>
      </c>
      <c r="T156" s="7">
        <f t="shared" ref="T156" si="456">+O156+M156+L156</f>
        <v>8661.5653280000006</v>
      </c>
      <c r="U156" s="37">
        <f t="shared" ref="U156" si="457">+H156-S156</f>
        <v>50305.642328000002</v>
      </c>
      <c r="V156" s="44"/>
      <c r="W156" s="44"/>
    </row>
    <row r="157" spans="1:23" s="17" customFormat="1" ht="12">
      <c r="A157" s="60" t="s">
        <v>186</v>
      </c>
      <c r="B157" s="61"/>
      <c r="C157" s="61"/>
      <c r="D157" s="10"/>
      <c r="E157" s="10"/>
      <c r="F157" s="11"/>
      <c r="G157" s="11"/>
      <c r="H157" s="11"/>
      <c r="I157" s="11"/>
      <c r="J157" s="11"/>
      <c r="K157" s="11"/>
      <c r="L157" s="11"/>
      <c r="M157" s="11"/>
      <c r="N157" s="12"/>
      <c r="O157" s="11"/>
      <c r="P157" s="11"/>
      <c r="Q157" s="11"/>
      <c r="R157" s="11"/>
      <c r="S157" s="11"/>
      <c r="T157" s="15"/>
      <c r="U157" s="42"/>
      <c r="V157" s="44"/>
      <c r="W157" s="44"/>
    </row>
    <row r="158" spans="1:23" s="9" customFormat="1" ht="12">
      <c r="A158" s="38" t="s">
        <v>112</v>
      </c>
      <c r="B158" s="16"/>
      <c r="C158" s="16"/>
      <c r="D158" s="14"/>
      <c r="E158" s="14"/>
      <c r="F158" s="14"/>
      <c r="G158" s="14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39"/>
      <c r="V158" s="44"/>
      <c r="W158" s="44"/>
    </row>
    <row r="159" spans="1:23" s="9" customFormat="1" ht="12">
      <c r="A159" s="36">
        <f>A156+1</f>
        <v>87</v>
      </c>
      <c r="B159" s="27" t="s">
        <v>102</v>
      </c>
      <c r="C159" s="27" t="s">
        <v>77</v>
      </c>
      <c r="D159" s="26" t="s">
        <v>181</v>
      </c>
      <c r="E159" s="26" t="s">
        <v>157</v>
      </c>
      <c r="F159" s="28">
        <v>44197</v>
      </c>
      <c r="G159" s="28">
        <v>44561</v>
      </c>
      <c r="H159" s="7">
        <v>115000</v>
      </c>
      <c r="I159" s="7">
        <v>15336.21</v>
      </c>
      <c r="J159" s="7"/>
      <c r="K159" s="7">
        <f t="shared" ref="K159" si="458">+H159*2.87%</f>
        <v>3300.5</v>
      </c>
      <c r="L159" s="7">
        <f t="shared" ref="L159" si="459">H159*7.1%</f>
        <v>8164.9999999999991</v>
      </c>
      <c r="M159" s="7">
        <f t="shared" ref="M159" si="460">62400*1.15%</f>
        <v>717.6</v>
      </c>
      <c r="N159" s="7">
        <f t="shared" ref="N159" si="461">+H159*3.04%</f>
        <v>3496</v>
      </c>
      <c r="O159" s="7">
        <f t="shared" ref="O159" si="462">H159*7.09%</f>
        <v>8153.5000000000009</v>
      </c>
      <c r="P159" s="7">
        <v>1190.1199999999999</v>
      </c>
      <c r="Q159" s="7">
        <f t="shared" ref="Q159" si="463">K159+L159+M159+N159+O159</f>
        <v>23832.600000000002</v>
      </c>
      <c r="R159" s="7"/>
      <c r="S159" s="7">
        <f t="shared" ref="S159" si="464">+K159+N159+P159+R159+I159+J159</f>
        <v>23322.829999999998</v>
      </c>
      <c r="T159" s="7">
        <f t="shared" ref="T159" si="465">+O159+M159+L159</f>
        <v>17036.099999999999</v>
      </c>
      <c r="U159" s="37">
        <f t="shared" ref="U159" si="466">+H159-S159</f>
        <v>91677.17</v>
      </c>
      <c r="V159" s="44"/>
      <c r="W159" s="44"/>
    </row>
    <row r="160" spans="1:23" s="9" customFormat="1" ht="12">
      <c r="A160" s="38" t="s">
        <v>113</v>
      </c>
      <c r="B160" s="16"/>
      <c r="C160" s="16"/>
      <c r="D160" s="14"/>
      <c r="E160" s="14"/>
      <c r="F160" s="14"/>
      <c r="G160" s="14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39"/>
      <c r="V160" s="44"/>
      <c r="W160" s="44"/>
    </row>
    <row r="161" spans="1:23" s="9" customFormat="1" ht="12">
      <c r="A161" s="36">
        <f>A159+1</f>
        <v>88</v>
      </c>
      <c r="B161" s="27" t="s">
        <v>51</v>
      </c>
      <c r="C161" s="27" t="s">
        <v>153</v>
      </c>
      <c r="D161" s="26" t="s">
        <v>181</v>
      </c>
      <c r="E161" s="26" t="s">
        <v>157</v>
      </c>
      <c r="F161" s="28">
        <v>44197</v>
      </c>
      <c r="G161" s="28">
        <v>44561</v>
      </c>
      <c r="H161" s="7">
        <v>45000</v>
      </c>
      <c r="I161" s="7">
        <v>1148.33</v>
      </c>
      <c r="J161" s="7"/>
      <c r="K161" s="7">
        <f t="shared" ref="K161" si="467">+H161*2.87%</f>
        <v>1291.5</v>
      </c>
      <c r="L161" s="7">
        <f t="shared" ref="L161" si="468">H161*7.1%</f>
        <v>3194.9999999999995</v>
      </c>
      <c r="M161" s="7">
        <f t="shared" ref="M161" si="469">H161*1.15%</f>
        <v>517.5</v>
      </c>
      <c r="N161" s="7">
        <f t="shared" ref="N161" si="470">+H161*3.04%</f>
        <v>1368</v>
      </c>
      <c r="O161" s="7">
        <f t="shared" ref="O161" si="471">H161*7.09%</f>
        <v>3190.5</v>
      </c>
      <c r="P161" s="7"/>
      <c r="Q161" s="7">
        <f t="shared" ref="Q161" si="472">K161+L161+M161+N161+O161</f>
        <v>9562.5</v>
      </c>
      <c r="R161" s="7"/>
      <c r="S161" s="7">
        <f t="shared" ref="S161" si="473">+K161+N161+P161+R161+I161+J161</f>
        <v>3807.83</v>
      </c>
      <c r="T161" s="7">
        <f t="shared" ref="T161" si="474">+O161+M161+L161</f>
        <v>6903</v>
      </c>
      <c r="U161" s="37">
        <f t="shared" ref="U161" si="475">+H161-S161</f>
        <v>41192.17</v>
      </c>
      <c r="V161" s="44"/>
      <c r="W161" s="44"/>
    </row>
    <row r="162" spans="1:23" s="17" customFormat="1" ht="12">
      <c r="A162" s="60" t="s">
        <v>187</v>
      </c>
      <c r="B162" s="61"/>
      <c r="C162" s="61"/>
      <c r="D162" s="10"/>
      <c r="E162" s="10"/>
      <c r="F162" s="11"/>
      <c r="G162" s="11"/>
      <c r="H162" s="11"/>
      <c r="I162" s="11"/>
      <c r="J162" s="11"/>
      <c r="K162" s="11"/>
      <c r="L162" s="11"/>
      <c r="M162" s="11"/>
      <c r="N162" s="12"/>
      <c r="O162" s="11"/>
      <c r="P162" s="11"/>
      <c r="Q162" s="11"/>
      <c r="R162" s="11"/>
      <c r="S162" s="11"/>
      <c r="T162" s="15"/>
      <c r="U162" s="42"/>
      <c r="V162" s="44"/>
      <c r="W162" s="44"/>
    </row>
    <row r="163" spans="1:23" s="9" customFormat="1" ht="12">
      <c r="A163" s="38" t="s">
        <v>112</v>
      </c>
      <c r="B163" s="16"/>
      <c r="C163" s="16"/>
      <c r="D163" s="14"/>
      <c r="E163" s="14"/>
      <c r="F163" s="14"/>
      <c r="G163" s="14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39"/>
      <c r="V163" s="44"/>
      <c r="W163" s="44"/>
    </row>
    <row r="164" spans="1:23" s="9" customFormat="1" ht="12">
      <c r="A164" s="36">
        <f>A161+1</f>
        <v>89</v>
      </c>
      <c r="B164" s="27" t="s">
        <v>43</v>
      </c>
      <c r="C164" s="27" t="s">
        <v>44</v>
      </c>
      <c r="D164" s="26" t="s">
        <v>181</v>
      </c>
      <c r="E164" s="26" t="s">
        <v>3</v>
      </c>
      <c r="F164" s="28">
        <v>44197</v>
      </c>
      <c r="G164" s="28">
        <v>44561</v>
      </c>
      <c r="H164" s="7">
        <v>59319.45</v>
      </c>
      <c r="I164" s="7">
        <v>3358.61</v>
      </c>
      <c r="J164" s="7"/>
      <c r="K164" s="7">
        <f t="shared" ref="K164:K165" si="476">+H164*2.87%</f>
        <v>1702.4682149999999</v>
      </c>
      <c r="L164" s="7">
        <f t="shared" ref="L164:L165" si="477">H164*7.1%</f>
        <v>4211.680949999999</v>
      </c>
      <c r="M164" s="7">
        <f t="shared" ref="M164:M165" si="478">H164*1.15%</f>
        <v>682.173675</v>
      </c>
      <c r="N164" s="7">
        <f t="shared" ref="N164:N165" si="479">+H164*3.04%</f>
        <v>1803.3112799999999</v>
      </c>
      <c r="O164" s="7">
        <f t="shared" ref="O164:O165" si="480">H164*7.09%</f>
        <v>4205.7490049999997</v>
      </c>
      <c r="P164" s="7"/>
      <c r="Q164" s="7">
        <f t="shared" ref="Q164:Q165" si="481">K164+L164+M164+N164+O164</f>
        <v>12605.383124999998</v>
      </c>
      <c r="R164" s="7"/>
      <c r="S164" s="7">
        <f t="shared" ref="S164:S165" si="482">+K164+N164+P164+R164+I164+J164</f>
        <v>6864.3894949999994</v>
      </c>
      <c r="T164" s="7">
        <f t="shared" ref="T164:T165" si="483">+O164+M164+L164</f>
        <v>9099.6036299999978</v>
      </c>
      <c r="U164" s="37">
        <f t="shared" ref="U164:U165" si="484">+H164-S164</f>
        <v>52455.060505000001</v>
      </c>
      <c r="V164" s="44"/>
      <c r="W164" s="44"/>
    </row>
    <row r="165" spans="1:23" s="9" customFormat="1" ht="12">
      <c r="A165" s="36">
        <f>A164+1</f>
        <v>90</v>
      </c>
      <c r="B165" s="27" t="s">
        <v>84</v>
      </c>
      <c r="C165" s="27" t="s">
        <v>30</v>
      </c>
      <c r="D165" s="26" t="s">
        <v>181</v>
      </c>
      <c r="E165" s="26" t="s">
        <v>157</v>
      </c>
      <c r="F165" s="28">
        <v>44197</v>
      </c>
      <c r="G165" s="28">
        <v>44561</v>
      </c>
      <c r="H165" s="7">
        <v>48400</v>
      </c>
      <c r="I165" s="7">
        <v>1628.18</v>
      </c>
      <c r="J165" s="7"/>
      <c r="K165" s="7">
        <f t="shared" si="476"/>
        <v>1389.08</v>
      </c>
      <c r="L165" s="7">
        <f t="shared" si="477"/>
        <v>3436.3999999999996</v>
      </c>
      <c r="M165" s="7">
        <f t="shared" si="478"/>
        <v>556.6</v>
      </c>
      <c r="N165" s="7">
        <f t="shared" si="479"/>
        <v>1471.36</v>
      </c>
      <c r="O165" s="7">
        <f t="shared" si="480"/>
        <v>3431.5600000000004</v>
      </c>
      <c r="P165" s="7"/>
      <c r="Q165" s="7">
        <f t="shared" si="481"/>
        <v>10285</v>
      </c>
      <c r="R165" s="7"/>
      <c r="S165" s="7">
        <f t="shared" si="482"/>
        <v>4488.62</v>
      </c>
      <c r="T165" s="7">
        <f t="shared" si="483"/>
        <v>7424.5599999999995</v>
      </c>
      <c r="U165" s="37">
        <f t="shared" si="484"/>
        <v>43911.38</v>
      </c>
      <c r="V165" s="44"/>
      <c r="W165" s="44"/>
    </row>
    <row r="166" spans="1:23" s="9" customFormat="1" ht="12">
      <c r="A166" s="38" t="s">
        <v>111</v>
      </c>
      <c r="B166" s="16"/>
      <c r="C166" s="16"/>
      <c r="D166" s="14"/>
      <c r="E166" s="14"/>
      <c r="F166" s="14"/>
      <c r="G166" s="14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39"/>
      <c r="V166" s="44"/>
      <c r="W166" s="44"/>
    </row>
    <row r="167" spans="1:23" s="9" customFormat="1" ht="12">
      <c r="A167" s="36">
        <f>A165+1</f>
        <v>91</v>
      </c>
      <c r="B167" s="27" t="s">
        <v>33</v>
      </c>
      <c r="C167" s="27" t="s">
        <v>22</v>
      </c>
      <c r="D167" s="26" t="s">
        <v>181</v>
      </c>
      <c r="E167" s="26" t="s">
        <v>157</v>
      </c>
      <c r="F167" s="28">
        <v>44197</v>
      </c>
      <c r="G167" s="28">
        <v>44561</v>
      </c>
      <c r="H167" s="7">
        <v>45000</v>
      </c>
      <c r="I167" s="7">
        <v>969.81</v>
      </c>
      <c r="J167" s="7"/>
      <c r="K167" s="7">
        <f t="shared" ref="K167" si="485">+H167*2.87%</f>
        <v>1291.5</v>
      </c>
      <c r="L167" s="7">
        <f t="shared" ref="L167" si="486">H167*7.1%</f>
        <v>3194.9999999999995</v>
      </c>
      <c r="M167" s="7">
        <f t="shared" ref="M167" si="487">H167*1.15%</f>
        <v>517.5</v>
      </c>
      <c r="N167" s="7">
        <f t="shared" ref="N167" si="488">+H167*3.04%</f>
        <v>1368</v>
      </c>
      <c r="O167" s="7">
        <f t="shared" ref="O167" si="489">H167*7.09%</f>
        <v>3190.5</v>
      </c>
      <c r="P167" s="7">
        <v>1190.1199999999999</v>
      </c>
      <c r="Q167" s="7">
        <f t="shared" ref="Q167" si="490">K167+L167+M167+N167+O167</f>
        <v>9562.5</v>
      </c>
      <c r="R167" s="7"/>
      <c r="S167" s="7">
        <f t="shared" ref="S167" si="491">+K167+N167+P167+R167+I167+J167</f>
        <v>4819.43</v>
      </c>
      <c r="T167" s="7">
        <f t="shared" ref="T167" si="492">+O167+M167+L167</f>
        <v>6903</v>
      </c>
      <c r="U167" s="37">
        <f t="shared" ref="U167" si="493">+H167-S167</f>
        <v>40180.57</v>
      </c>
      <c r="V167" s="44"/>
      <c r="W167" s="44"/>
    </row>
    <row r="168" spans="1:23" s="9" customFormat="1" ht="12">
      <c r="A168" s="29"/>
      <c r="B168" s="30"/>
      <c r="C168" s="30"/>
      <c r="D168" s="62" t="s">
        <v>188</v>
      </c>
      <c r="E168" s="62"/>
      <c r="F168" s="62"/>
      <c r="G168" s="62"/>
      <c r="H168" s="19">
        <f t="shared" ref="H168:U168" si="494">SUM(H16:H167)</f>
        <v>6801483.3700000001</v>
      </c>
      <c r="I168" s="19">
        <f t="shared" si="494"/>
        <v>624265.71000000008</v>
      </c>
      <c r="J168" s="19">
        <f t="shared" si="494"/>
        <v>0</v>
      </c>
      <c r="K168" s="19">
        <f t="shared" si="494"/>
        <v>195202.57271900005</v>
      </c>
      <c r="L168" s="19">
        <f t="shared" si="494"/>
        <v>482905.31926999998</v>
      </c>
      <c r="M168" s="19">
        <f t="shared" si="494"/>
        <v>60954.983754999943</v>
      </c>
      <c r="N168" s="19">
        <f t="shared" si="494"/>
        <v>206765.09444800002</v>
      </c>
      <c r="O168" s="19">
        <f t="shared" si="494"/>
        <v>482225.17093300004</v>
      </c>
      <c r="P168" s="19">
        <f t="shared" si="494"/>
        <v>16661.679999999997</v>
      </c>
      <c r="Q168" s="19">
        <f t="shared" si="494"/>
        <v>1428053.1411250001</v>
      </c>
      <c r="R168" s="19">
        <f t="shared" si="494"/>
        <v>28648.36</v>
      </c>
      <c r="S168" s="19">
        <f t="shared" si="494"/>
        <v>1071543.4171669998</v>
      </c>
      <c r="T168" s="19">
        <f t="shared" si="494"/>
        <v>1026085.473957999</v>
      </c>
      <c r="U168" s="19">
        <f t="shared" si="494"/>
        <v>5729939.9528329978</v>
      </c>
      <c r="V168" s="44"/>
      <c r="W168" s="44"/>
    </row>
    <row r="172" spans="1:23" ht="15">
      <c r="M172" s="45"/>
    </row>
    <row r="174" spans="1:23" ht="15">
      <c r="H174"/>
      <c r="I174"/>
      <c r="J174"/>
      <c r="K174" s="45"/>
    </row>
    <row r="175" spans="1:23" ht="15">
      <c r="H175"/>
      <c r="I175"/>
      <c r="J175"/>
      <c r="K175" s="45"/>
    </row>
    <row r="176" spans="1:23" ht="15">
      <c r="H176"/>
      <c r="I176"/>
      <c r="J176"/>
      <c r="K176" s="45"/>
    </row>
    <row r="177" spans="8:11" ht="15">
      <c r="H177"/>
      <c r="I177"/>
      <c r="J177"/>
      <c r="K177" s="45"/>
    </row>
    <row r="178" spans="8:11" ht="15">
      <c r="H178"/>
      <c r="I178"/>
      <c r="J178"/>
      <c r="K178" s="45"/>
    </row>
    <row r="179" spans="8:11" ht="15">
      <c r="H179"/>
      <c r="I179"/>
      <c r="J179"/>
      <c r="K179" s="45"/>
    </row>
    <row r="180" spans="8:11" ht="15">
      <c r="H180"/>
      <c r="I180"/>
      <c r="J180"/>
      <c r="K180" s="45"/>
    </row>
    <row r="181" spans="8:11" ht="15">
      <c r="H181"/>
      <c r="I181"/>
      <c r="J181"/>
      <c r="K181" s="45"/>
    </row>
  </sheetData>
  <sortState ref="B111:U115">
    <sortCondition ref="B111:B115"/>
  </sortState>
  <mergeCells count="29">
    <mergeCell ref="A157:C157"/>
    <mergeCell ref="A162:C162"/>
    <mergeCell ref="D168:G168"/>
    <mergeCell ref="S14:S15"/>
    <mergeCell ref="T14:T15"/>
    <mergeCell ref="A117:C117"/>
    <mergeCell ref="A128:C128"/>
    <mergeCell ref="A135:C135"/>
    <mergeCell ref="A148:C148"/>
    <mergeCell ref="I13:I15"/>
    <mergeCell ref="J13:J15"/>
    <mergeCell ref="K13:Q13"/>
    <mergeCell ref="S13:T13"/>
    <mergeCell ref="A10:U10"/>
    <mergeCell ref="A11:U11"/>
    <mergeCell ref="S12:T12"/>
    <mergeCell ref="A13:A15"/>
    <mergeCell ref="B13:B15"/>
    <mergeCell ref="C13:C15"/>
    <mergeCell ref="D13:D15"/>
    <mergeCell ref="E13:E15"/>
    <mergeCell ref="F13:G14"/>
    <mergeCell ref="H13:H15"/>
    <mergeCell ref="U13:U15"/>
    <mergeCell ref="K14:L14"/>
    <mergeCell ref="N14:O14"/>
    <mergeCell ref="P14:P15"/>
    <mergeCell ref="Q14:Q15"/>
    <mergeCell ref="R14:R15"/>
  </mergeCells>
  <conditionalFormatting sqref="B117">
    <cfRule type="duplicateValues" dxfId="6" priority="7"/>
  </conditionalFormatting>
  <conditionalFormatting sqref="B128">
    <cfRule type="duplicateValues" dxfId="5" priority="6"/>
  </conditionalFormatting>
  <conditionalFormatting sqref="B135">
    <cfRule type="duplicateValues" dxfId="4" priority="5"/>
  </conditionalFormatting>
  <conditionalFormatting sqref="B148">
    <cfRule type="duplicateValues" dxfId="3" priority="4"/>
  </conditionalFormatting>
  <conditionalFormatting sqref="B157">
    <cfRule type="duplicateValues" dxfId="2" priority="3"/>
  </conditionalFormatting>
  <conditionalFormatting sqref="B162">
    <cfRule type="duplicateValues" dxfId="1" priority="2"/>
  </conditionalFormatting>
  <conditionalFormatting sqref="B168">
    <cfRule type="duplicateValues" dxfId="0" priority="1"/>
  </conditionalFormatting>
  <pageMargins left="0.51181102362204722" right="0.51181102362204722" top="0.35433070866141736" bottom="0.35433070866141736" header="0.31496062992125984" footer="0.31496062992125984"/>
  <pageSetup paperSize="5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Contrat en cargos carrera</vt:lpstr>
      <vt:lpstr>'Contrat en cargos carrera'!Títulos_a_imprimir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2021-10-06T21:28:32Z</cp:lastPrinted>
  <dcterms:created xsi:type="dcterms:W3CDTF">2021-06-24T16:51:20Z</dcterms:created>
  <dcterms:modified xsi:type="dcterms:W3CDTF">2021-10-06T21:29:28Z</dcterms:modified>
</cp:coreProperties>
</file>