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SEPT 2021\"/>
    </mc:Choice>
  </mc:AlternateContent>
  <bookViews>
    <workbookView xWindow="0" yWindow="0" windowWidth="6720" windowHeight="10695"/>
  </bookViews>
  <sheets>
    <sheet name="Hoja1" sheetId="1" r:id="rId1"/>
  </sheets>
  <definedNames>
    <definedName name="_xlnm._FilterDatabase" localSheetId="0" hidden="1">Hoja1!$A$15:$T$891</definedName>
    <definedName name="_xlnm.Print_Titles" localSheetId="0">Hoja1!$1:$15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2" i="1" l="1"/>
  <c r="P170" i="1"/>
  <c r="M170" i="1"/>
  <c r="L170" i="1"/>
  <c r="K170" i="1"/>
  <c r="J170" i="1"/>
  <c r="I170" i="1"/>
  <c r="R170" i="1" l="1"/>
  <c r="O170" i="1"/>
  <c r="Q170" i="1"/>
  <c r="S170" i="1" s="1"/>
  <c r="M217" i="1"/>
  <c r="R217" i="1" s="1"/>
  <c r="L217" i="1"/>
  <c r="K217" i="1"/>
  <c r="J217" i="1"/>
  <c r="I217" i="1"/>
  <c r="Q217" i="1" l="1"/>
  <c r="S217" i="1" s="1"/>
  <c r="O217" i="1"/>
  <c r="M437" i="1"/>
  <c r="M257" i="1"/>
  <c r="K437" i="1"/>
  <c r="M321" i="1" l="1"/>
  <c r="L321" i="1"/>
  <c r="K321" i="1"/>
  <c r="J321" i="1"/>
  <c r="I321" i="1"/>
  <c r="M880" i="1"/>
  <c r="L880" i="1"/>
  <c r="K880" i="1"/>
  <c r="J880" i="1"/>
  <c r="I880" i="1"/>
  <c r="M879" i="1"/>
  <c r="L879" i="1"/>
  <c r="K879" i="1"/>
  <c r="J879" i="1"/>
  <c r="I879" i="1"/>
  <c r="M878" i="1"/>
  <c r="L878" i="1"/>
  <c r="K878" i="1"/>
  <c r="J878" i="1"/>
  <c r="I878" i="1"/>
  <c r="M648" i="1"/>
  <c r="L648" i="1"/>
  <c r="K648" i="1"/>
  <c r="J648" i="1"/>
  <c r="I648" i="1"/>
  <c r="M633" i="1"/>
  <c r="L633" i="1"/>
  <c r="K633" i="1"/>
  <c r="J633" i="1"/>
  <c r="I633" i="1"/>
  <c r="M638" i="1"/>
  <c r="L638" i="1"/>
  <c r="K638" i="1"/>
  <c r="J638" i="1"/>
  <c r="I638" i="1"/>
  <c r="M637" i="1"/>
  <c r="L637" i="1"/>
  <c r="K637" i="1"/>
  <c r="J637" i="1"/>
  <c r="I637" i="1"/>
  <c r="M524" i="1"/>
  <c r="L524" i="1"/>
  <c r="K524" i="1"/>
  <c r="J524" i="1"/>
  <c r="I524" i="1"/>
  <c r="M561" i="1"/>
  <c r="L561" i="1"/>
  <c r="K561" i="1"/>
  <c r="J561" i="1"/>
  <c r="I561" i="1"/>
  <c r="M562" i="1"/>
  <c r="L562" i="1"/>
  <c r="K562" i="1"/>
  <c r="J562" i="1"/>
  <c r="I562" i="1"/>
  <c r="M445" i="1"/>
  <c r="L445" i="1"/>
  <c r="K445" i="1"/>
  <c r="J445" i="1"/>
  <c r="I445" i="1"/>
  <c r="M444" i="1"/>
  <c r="L444" i="1"/>
  <c r="K444" i="1"/>
  <c r="J444" i="1"/>
  <c r="I444" i="1"/>
  <c r="M443" i="1"/>
  <c r="L443" i="1"/>
  <c r="K443" i="1"/>
  <c r="J443" i="1"/>
  <c r="I443" i="1"/>
  <c r="M354" i="1"/>
  <c r="L354" i="1"/>
  <c r="K354" i="1"/>
  <c r="J354" i="1"/>
  <c r="I354" i="1"/>
  <c r="M154" i="1"/>
  <c r="L154" i="1"/>
  <c r="K154" i="1"/>
  <c r="J154" i="1"/>
  <c r="I154" i="1"/>
  <c r="P153" i="1"/>
  <c r="M153" i="1"/>
  <c r="L153" i="1"/>
  <c r="K153" i="1"/>
  <c r="J153" i="1"/>
  <c r="I153" i="1"/>
  <c r="M152" i="1"/>
  <c r="L152" i="1"/>
  <c r="K152" i="1"/>
  <c r="J152" i="1"/>
  <c r="I152" i="1"/>
  <c r="P151" i="1"/>
  <c r="M151" i="1"/>
  <c r="L151" i="1"/>
  <c r="K151" i="1"/>
  <c r="J151" i="1"/>
  <c r="I151" i="1"/>
  <c r="M93" i="1"/>
  <c r="L93" i="1"/>
  <c r="K93" i="1"/>
  <c r="J93" i="1"/>
  <c r="I93" i="1"/>
  <c r="M22" i="1"/>
  <c r="L22" i="1"/>
  <c r="K22" i="1"/>
  <c r="J22" i="1"/>
  <c r="I22" i="1"/>
  <c r="M781" i="1"/>
  <c r="L781" i="1"/>
  <c r="K781" i="1"/>
  <c r="J781" i="1"/>
  <c r="I781" i="1"/>
  <c r="M439" i="1"/>
  <c r="L439" i="1"/>
  <c r="K439" i="1"/>
  <c r="J439" i="1"/>
  <c r="I439" i="1"/>
  <c r="M227" i="1"/>
  <c r="L227" i="1"/>
  <c r="K227" i="1"/>
  <c r="J227" i="1"/>
  <c r="I227" i="1"/>
  <c r="M778" i="1"/>
  <c r="L778" i="1"/>
  <c r="K778" i="1"/>
  <c r="J778" i="1"/>
  <c r="I778" i="1"/>
  <c r="M779" i="1"/>
  <c r="L779" i="1"/>
  <c r="K779" i="1"/>
  <c r="J779" i="1"/>
  <c r="I779" i="1"/>
  <c r="N891" i="1"/>
  <c r="L437" i="1"/>
  <c r="L802" i="1"/>
  <c r="L810" i="1"/>
  <c r="L809" i="1"/>
  <c r="L808" i="1"/>
  <c r="L807" i="1"/>
  <c r="L806" i="1"/>
  <c r="L805" i="1"/>
  <c r="L804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65" i="1"/>
  <c r="L864" i="1"/>
  <c r="L863" i="1"/>
  <c r="L862" i="1"/>
  <c r="L876" i="1"/>
  <c r="L875" i="1"/>
  <c r="L874" i="1"/>
  <c r="L873" i="1"/>
  <c r="L872" i="1"/>
  <c r="L871" i="1"/>
  <c r="L870" i="1"/>
  <c r="L869" i="1"/>
  <c r="L868" i="1"/>
  <c r="L867" i="1"/>
  <c r="L881" i="1"/>
  <c r="L883" i="1"/>
  <c r="L889" i="1"/>
  <c r="L888" i="1"/>
  <c r="L887" i="1"/>
  <c r="L886" i="1"/>
  <c r="L885" i="1"/>
  <c r="G891" i="1"/>
  <c r="Q321" i="1" l="1"/>
  <c r="S321" i="1" s="1"/>
  <c r="O321" i="1"/>
  <c r="R321" i="1"/>
  <c r="Q878" i="1"/>
  <c r="S878" i="1" s="1"/>
  <c r="O878" i="1"/>
  <c r="R878" i="1"/>
  <c r="Q879" i="1"/>
  <c r="S879" i="1" s="1"/>
  <c r="O879" i="1"/>
  <c r="R879" i="1"/>
  <c r="Q880" i="1"/>
  <c r="S880" i="1" s="1"/>
  <c r="O880" i="1"/>
  <c r="R880" i="1"/>
  <c r="Q648" i="1"/>
  <c r="S648" i="1" s="1"/>
  <c r="O648" i="1"/>
  <c r="R648" i="1"/>
  <c r="Q633" i="1"/>
  <c r="S633" i="1" s="1"/>
  <c r="O633" i="1"/>
  <c r="R633" i="1"/>
  <c r="Q637" i="1"/>
  <c r="S637" i="1" s="1"/>
  <c r="O637" i="1"/>
  <c r="R637" i="1"/>
  <c r="Q638" i="1"/>
  <c r="S638" i="1" s="1"/>
  <c r="O638" i="1"/>
  <c r="R638" i="1"/>
  <c r="Q524" i="1"/>
  <c r="S524" i="1" s="1"/>
  <c r="O524" i="1"/>
  <c r="R524" i="1"/>
  <c r="Q561" i="1"/>
  <c r="S561" i="1" s="1"/>
  <c r="O561" i="1"/>
  <c r="R561" i="1"/>
  <c r="Q562" i="1"/>
  <c r="S562" i="1" s="1"/>
  <c r="O562" i="1"/>
  <c r="R562" i="1"/>
  <c r="Q444" i="1"/>
  <c r="S444" i="1" s="1"/>
  <c r="O444" i="1"/>
  <c r="R444" i="1"/>
  <c r="Q445" i="1"/>
  <c r="S445" i="1" s="1"/>
  <c r="O445" i="1"/>
  <c r="R445" i="1"/>
  <c r="Q443" i="1"/>
  <c r="S443" i="1" s="1"/>
  <c r="O443" i="1"/>
  <c r="R443" i="1"/>
  <c r="Q354" i="1"/>
  <c r="S354" i="1" s="1"/>
  <c r="O354" i="1"/>
  <c r="R354" i="1"/>
  <c r="Q151" i="1"/>
  <c r="S151" i="1" s="1"/>
  <c r="O151" i="1"/>
  <c r="R151" i="1"/>
  <c r="Q152" i="1"/>
  <c r="S152" i="1" s="1"/>
  <c r="O152" i="1"/>
  <c r="R152" i="1"/>
  <c r="Q153" i="1"/>
  <c r="S153" i="1" s="1"/>
  <c r="O153" i="1"/>
  <c r="R153" i="1"/>
  <c r="Q154" i="1"/>
  <c r="S154" i="1" s="1"/>
  <c r="O154" i="1"/>
  <c r="R154" i="1"/>
  <c r="Q93" i="1"/>
  <c r="S93" i="1" s="1"/>
  <c r="O93" i="1"/>
  <c r="R93" i="1"/>
  <c r="Q22" i="1"/>
  <c r="S22" i="1" s="1"/>
  <c r="O22" i="1"/>
  <c r="R22" i="1"/>
  <c r="Q781" i="1"/>
  <c r="S781" i="1" s="1"/>
  <c r="O781" i="1"/>
  <c r="R781" i="1"/>
  <c r="Q439" i="1"/>
  <c r="S439" i="1" s="1"/>
  <c r="O439" i="1"/>
  <c r="R439" i="1"/>
  <c r="Q227" i="1"/>
  <c r="S227" i="1" s="1"/>
  <c r="O227" i="1"/>
  <c r="R227" i="1"/>
  <c r="Q778" i="1"/>
  <c r="S778" i="1" s="1"/>
  <c r="O778" i="1"/>
  <c r="R778" i="1"/>
  <c r="Q779" i="1"/>
  <c r="S779" i="1" s="1"/>
  <c r="O779" i="1"/>
  <c r="R779" i="1"/>
  <c r="F176" i="1"/>
  <c r="F164" i="1"/>
  <c r="F21" i="1"/>
  <c r="M259" i="1"/>
  <c r="L259" i="1"/>
  <c r="K259" i="1"/>
  <c r="J259" i="1"/>
  <c r="I259" i="1"/>
  <c r="J437" i="1"/>
  <c r="I437" i="1"/>
  <c r="M92" i="1"/>
  <c r="L92" i="1"/>
  <c r="K92" i="1"/>
  <c r="J92" i="1"/>
  <c r="I92" i="1"/>
  <c r="R92" i="1" l="1"/>
  <c r="Q92" i="1"/>
  <c r="S92" i="1" s="1"/>
  <c r="Q259" i="1"/>
  <c r="S259" i="1" s="1"/>
  <c r="O259" i="1"/>
  <c r="O92" i="1"/>
  <c r="Q437" i="1"/>
  <c r="S437" i="1" s="1"/>
  <c r="R437" i="1"/>
  <c r="O437" i="1"/>
  <c r="R259" i="1"/>
  <c r="M216" i="1"/>
  <c r="L216" i="1"/>
  <c r="K216" i="1"/>
  <c r="J216" i="1"/>
  <c r="I216" i="1"/>
  <c r="M21" i="1"/>
  <c r="L21" i="1"/>
  <c r="K21" i="1"/>
  <c r="J21" i="1"/>
  <c r="I21" i="1"/>
  <c r="Q216" i="1" l="1"/>
  <c r="S216" i="1" s="1"/>
  <c r="Q21" i="1"/>
  <c r="S21" i="1" s="1"/>
  <c r="O21" i="1"/>
  <c r="R216" i="1"/>
  <c r="R21" i="1"/>
  <c r="O216" i="1"/>
  <c r="I666" i="1"/>
  <c r="J666" i="1"/>
  <c r="K666" i="1"/>
  <c r="L666" i="1"/>
  <c r="M666" i="1"/>
  <c r="P666" i="1"/>
  <c r="R666" i="1" l="1"/>
  <c r="Q666" i="1"/>
  <c r="S666" i="1" s="1"/>
  <c r="O666" i="1"/>
  <c r="P889" i="1" l="1"/>
  <c r="I890" i="1"/>
  <c r="I889" i="1"/>
  <c r="I888" i="1"/>
  <c r="I887" i="1"/>
  <c r="I886" i="1"/>
  <c r="I881" i="1"/>
  <c r="I883" i="1"/>
  <c r="I885" i="1"/>
  <c r="I876" i="1"/>
  <c r="I875" i="1"/>
  <c r="I874" i="1"/>
  <c r="I873" i="1"/>
  <c r="I872" i="1"/>
  <c r="I871" i="1"/>
  <c r="I870" i="1"/>
  <c r="I869" i="1"/>
  <c r="I868" i="1"/>
  <c r="I867" i="1"/>
  <c r="I865" i="1"/>
  <c r="I864" i="1"/>
  <c r="I863" i="1"/>
  <c r="I862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0" i="1"/>
  <c r="I809" i="1"/>
  <c r="I808" i="1"/>
  <c r="I807" i="1"/>
  <c r="I806" i="1"/>
  <c r="I805" i="1"/>
  <c r="I804" i="1"/>
  <c r="I802" i="1"/>
  <c r="I800" i="1"/>
  <c r="I799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75" i="1"/>
  <c r="I771" i="1"/>
  <c r="I774" i="1"/>
  <c r="I773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0" i="1"/>
  <c r="I669" i="1"/>
  <c r="I668" i="1"/>
  <c r="I667" i="1"/>
  <c r="I776" i="1"/>
  <c r="I665" i="1"/>
  <c r="I664" i="1"/>
  <c r="I663" i="1"/>
  <c r="I662" i="1"/>
  <c r="I661" i="1"/>
  <c r="I659" i="1"/>
  <c r="I657" i="1"/>
  <c r="I656" i="1"/>
  <c r="I655" i="1"/>
  <c r="I653" i="1"/>
  <c r="I652" i="1"/>
  <c r="I649" i="1"/>
  <c r="I647" i="1"/>
  <c r="I646" i="1"/>
  <c r="I645" i="1"/>
  <c r="I644" i="1"/>
  <c r="I643" i="1"/>
  <c r="I639" i="1"/>
  <c r="I636" i="1"/>
  <c r="I634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3" i="1"/>
  <c r="I560" i="1"/>
  <c r="I641" i="1"/>
  <c r="I559" i="1"/>
  <c r="I558" i="1"/>
  <c r="I557" i="1"/>
  <c r="I556" i="1"/>
  <c r="I555" i="1"/>
  <c r="I554" i="1"/>
  <c r="I553" i="1"/>
  <c r="I552" i="1"/>
  <c r="I551" i="1"/>
  <c r="I549" i="1"/>
  <c r="I546" i="1"/>
  <c r="I545" i="1"/>
  <c r="I544" i="1"/>
  <c r="I543" i="1"/>
  <c r="I542" i="1"/>
  <c r="I529" i="1"/>
  <c r="I541" i="1"/>
  <c r="I539" i="1"/>
  <c r="I538" i="1"/>
  <c r="I537" i="1"/>
  <c r="I536" i="1"/>
  <c r="I534" i="1"/>
  <c r="I532" i="1"/>
  <c r="I526" i="1"/>
  <c r="I523" i="1"/>
  <c r="I522" i="1"/>
  <c r="I521" i="1"/>
  <c r="I520" i="1"/>
  <c r="I519" i="1"/>
  <c r="I518" i="1"/>
  <c r="I517" i="1"/>
  <c r="I516" i="1"/>
  <c r="I515" i="1"/>
  <c r="I514" i="1"/>
  <c r="I513" i="1"/>
  <c r="I530" i="1"/>
  <c r="I512" i="1"/>
  <c r="I511" i="1"/>
  <c r="I510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8" i="1"/>
  <c r="I457" i="1"/>
  <c r="I456" i="1"/>
  <c r="I455" i="1"/>
  <c r="I454" i="1"/>
  <c r="I453" i="1"/>
  <c r="I531" i="1"/>
  <c r="I527" i="1"/>
  <c r="I452" i="1"/>
  <c r="I451" i="1"/>
  <c r="I450" i="1"/>
  <c r="I448" i="1"/>
  <c r="I447" i="1"/>
  <c r="I442" i="1"/>
  <c r="I440" i="1"/>
  <c r="I438" i="1"/>
  <c r="I434" i="1"/>
  <c r="I433" i="1"/>
  <c r="I432" i="1"/>
  <c r="I431" i="1"/>
  <c r="I430" i="1"/>
  <c r="I429" i="1"/>
  <c r="I428" i="1"/>
  <c r="I427" i="1"/>
  <c r="I425" i="1"/>
  <c r="I424" i="1"/>
  <c r="I422" i="1"/>
  <c r="I420" i="1"/>
  <c r="I416" i="1"/>
  <c r="I412" i="1"/>
  <c r="I411" i="1"/>
  <c r="I410" i="1"/>
  <c r="I409" i="1"/>
  <c r="I408" i="1"/>
  <c r="I407" i="1"/>
  <c r="I406" i="1"/>
  <c r="I405" i="1"/>
  <c r="I404" i="1"/>
  <c r="I403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5" i="1"/>
  <c r="I353" i="1"/>
  <c r="I414" i="1"/>
  <c r="I352" i="1"/>
  <c r="I351" i="1"/>
  <c r="I418" i="1"/>
  <c r="I350" i="1"/>
  <c r="I349" i="1"/>
  <c r="I348" i="1"/>
  <c r="I347" i="1"/>
  <c r="I346" i="1"/>
  <c r="I345" i="1"/>
  <c r="I344" i="1"/>
  <c r="I343" i="1"/>
  <c r="I341" i="1"/>
  <c r="I340" i="1"/>
  <c r="I417" i="1"/>
  <c r="I338" i="1"/>
  <c r="I337" i="1"/>
  <c r="I336" i="1"/>
  <c r="I334" i="1"/>
  <c r="I333" i="1"/>
  <c r="I332" i="1"/>
  <c r="I329" i="1"/>
  <c r="I328" i="1"/>
  <c r="I327" i="1"/>
  <c r="I326" i="1"/>
  <c r="I325" i="1"/>
  <c r="I324" i="1"/>
  <c r="I323" i="1"/>
  <c r="I319" i="1"/>
  <c r="I313" i="1"/>
  <c r="I315" i="1"/>
  <c r="I316" i="1"/>
  <c r="I311" i="1"/>
  <c r="I310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3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8" i="1"/>
  <c r="I257" i="1"/>
  <c r="I255" i="1"/>
  <c r="I314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317" i="1"/>
  <c r="I241" i="1"/>
  <c r="I239" i="1"/>
  <c r="I238" i="1"/>
  <c r="I236" i="1"/>
  <c r="I235" i="1"/>
  <c r="I232" i="1"/>
  <c r="I230" i="1"/>
  <c r="I229" i="1"/>
  <c r="I226" i="1"/>
  <c r="I224" i="1"/>
  <c r="I223" i="1"/>
  <c r="I222" i="1"/>
  <c r="I221" i="1"/>
  <c r="I219" i="1"/>
  <c r="I214" i="1"/>
  <c r="I213" i="1"/>
  <c r="I212" i="1"/>
  <c r="I210" i="1"/>
  <c r="I208" i="1"/>
  <c r="I207" i="1"/>
  <c r="I205" i="1"/>
  <c r="I203" i="1"/>
  <c r="I202" i="1"/>
  <c r="I200" i="1"/>
  <c r="I199" i="1"/>
  <c r="I198" i="1"/>
  <c r="I197" i="1"/>
  <c r="I195" i="1"/>
  <c r="I193" i="1"/>
  <c r="I191" i="1"/>
  <c r="I189" i="1"/>
  <c r="I188" i="1"/>
  <c r="I187" i="1"/>
  <c r="I186" i="1"/>
  <c r="I183" i="1"/>
  <c r="I182" i="1"/>
  <c r="I185" i="1"/>
  <c r="I180" i="1"/>
  <c r="I179" i="1"/>
  <c r="I177" i="1"/>
  <c r="I176" i="1"/>
  <c r="I175" i="1"/>
  <c r="I174" i="1"/>
  <c r="I173" i="1"/>
  <c r="I172" i="1"/>
  <c r="I169" i="1"/>
  <c r="I168" i="1"/>
  <c r="I167" i="1"/>
  <c r="I166" i="1"/>
  <c r="I164" i="1"/>
  <c r="I162" i="1"/>
  <c r="I160" i="1"/>
  <c r="I158" i="1"/>
  <c r="I157" i="1"/>
  <c r="I155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8" i="1"/>
  <c r="I97" i="1"/>
  <c r="I95" i="1"/>
  <c r="I90" i="1"/>
  <c r="I88" i="1"/>
  <c r="I87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9" i="1"/>
  <c r="I68" i="1"/>
  <c r="I66" i="1"/>
  <c r="I65" i="1"/>
  <c r="I64" i="1"/>
  <c r="I63" i="1"/>
  <c r="I62" i="1"/>
  <c r="I61" i="1"/>
  <c r="I60" i="1"/>
  <c r="I58" i="1"/>
  <c r="I57" i="1"/>
  <c r="I56" i="1"/>
  <c r="I55" i="1"/>
  <c r="I54" i="1"/>
  <c r="I52" i="1"/>
  <c r="I50" i="1"/>
  <c r="I49" i="1"/>
  <c r="I48" i="1"/>
  <c r="I47" i="1"/>
  <c r="I46" i="1"/>
  <c r="I44" i="1"/>
  <c r="I42" i="1"/>
  <c r="I41" i="1"/>
  <c r="I40" i="1"/>
  <c r="I39" i="1"/>
  <c r="I38" i="1"/>
  <c r="I36" i="1"/>
  <c r="I35" i="1"/>
  <c r="I33" i="1"/>
  <c r="I32" i="1"/>
  <c r="I30" i="1"/>
  <c r="I29" i="1"/>
  <c r="I28" i="1"/>
  <c r="I27" i="1"/>
  <c r="I26" i="1"/>
  <c r="I20" i="1"/>
  <c r="I19" i="1"/>
  <c r="I18" i="1"/>
  <c r="I17" i="1"/>
  <c r="L19" i="1"/>
  <c r="L20" i="1"/>
  <c r="L18" i="1"/>
  <c r="Q18" i="1" s="1"/>
  <c r="L26" i="1"/>
  <c r="L28" i="1"/>
  <c r="L27" i="1"/>
  <c r="L29" i="1"/>
  <c r="L30" i="1"/>
  <c r="L33" i="1"/>
  <c r="L32" i="1"/>
  <c r="L36" i="1"/>
  <c r="L35" i="1"/>
  <c r="L42" i="1"/>
  <c r="L41" i="1"/>
  <c r="L40" i="1"/>
  <c r="L39" i="1"/>
  <c r="L38" i="1"/>
  <c r="L44" i="1"/>
  <c r="L50" i="1"/>
  <c r="L49" i="1"/>
  <c r="L48" i="1"/>
  <c r="L47" i="1"/>
  <c r="L46" i="1"/>
  <c r="L52" i="1"/>
  <c r="L58" i="1"/>
  <c r="L57" i="1"/>
  <c r="L56" i="1"/>
  <c r="L55" i="1"/>
  <c r="L54" i="1"/>
  <c r="L66" i="1"/>
  <c r="L65" i="1"/>
  <c r="L64" i="1"/>
  <c r="L63" i="1"/>
  <c r="L62" i="1"/>
  <c r="L61" i="1"/>
  <c r="L60" i="1"/>
  <c r="L74" i="1"/>
  <c r="L73" i="1"/>
  <c r="L72" i="1"/>
  <c r="L71" i="1"/>
  <c r="L70" i="1"/>
  <c r="L69" i="1"/>
  <c r="L68" i="1"/>
  <c r="L80" i="1"/>
  <c r="L79" i="1"/>
  <c r="L78" i="1"/>
  <c r="L77" i="1"/>
  <c r="L76" i="1"/>
  <c r="L82" i="1"/>
  <c r="L83" i="1"/>
  <c r="L84" i="1"/>
  <c r="L85" i="1"/>
  <c r="L86" i="1"/>
  <c r="L87" i="1"/>
  <c r="L88" i="1"/>
  <c r="L90" i="1"/>
  <c r="L95" i="1"/>
  <c r="L97" i="1"/>
  <c r="L98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155" i="1"/>
  <c r="L157" i="1"/>
  <c r="L158" i="1"/>
  <c r="L160" i="1"/>
  <c r="L162" i="1"/>
  <c r="L164" i="1"/>
  <c r="L169" i="1"/>
  <c r="L168" i="1"/>
  <c r="L167" i="1"/>
  <c r="L166" i="1"/>
  <c r="L177" i="1"/>
  <c r="L176" i="1"/>
  <c r="L175" i="1"/>
  <c r="L174" i="1"/>
  <c r="L173" i="1"/>
  <c r="L172" i="1"/>
  <c r="L180" i="1"/>
  <c r="L182" i="1"/>
  <c r="L183" i="1"/>
  <c r="L185" i="1"/>
  <c r="L189" i="1"/>
  <c r="L188" i="1"/>
  <c r="L187" i="1"/>
  <c r="L186" i="1"/>
  <c r="L191" i="1"/>
  <c r="L193" i="1"/>
  <c r="L195" i="1"/>
  <c r="L200" i="1"/>
  <c r="L199" i="1"/>
  <c r="L198" i="1"/>
  <c r="L203" i="1"/>
  <c r="L202" i="1"/>
  <c r="L205" i="1"/>
  <c r="L208" i="1"/>
  <c r="L207" i="1"/>
  <c r="L210" i="1"/>
  <c r="L214" i="1"/>
  <c r="L213" i="1"/>
  <c r="L219" i="1"/>
  <c r="L224" i="1"/>
  <c r="L223" i="1"/>
  <c r="L222" i="1"/>
  <c r="L221" i="1"/>
  <c r="L226" i="1"/>
  <c r="L230" i="1"/>
  <c r="L229" i="1"/>
  <c r="L232" i="1"/>
  <c r="L236" i="1"/>
  <c r="L239" i="1"/>
  <c r="L238" i="1"/>
  <c r="L317" i="1"/>
  <c r="L241" i="1"/>
  <c r="L255" i="1"/>
  <c r="L314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8" i="1"/>
  <c r="L257" i="1"/>
  <c r="L293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316" i="1"/>
  <c r="L311" i="1"/>
  <c r="L310" i="1"/>
  <c r="L313" i="1"/>
  <c r="L319" i="1"/>
  <c r="L329" i="1"/>
  <c r="L328" i="1"/>
  <c r="L327" i="1"/>
  <c r="L326" i="1"/>
  <c r="L325" i="1"/>
  <c r="L324" i="1"/>
  <c r="L323" i="1"/>
  <c r="L549" i="1"/>
  <c r="L652" i="1"/>
  <c r="L799" i="1"/>
  <c r="L332" i="1"/>
  <c r="L334" i="1"/>
  <c r="L333" i="1"/>
  <c r="L338" i="1"/>
  <c r="L337" i="1"/>
  <c r="L336" i="1"/>
  <c r="L341" i="1"/>
  <c r="L340" i="1"/>
  <c r="L417" i="1"/>
  <c r="L355" i="1"/>
  <c r="L353" i="1"/>
  <c r="L414" i="1"/>
  <c r="L352" i="1"/>
  <c r="L351" i="1"/>
  <c r="L418" i="1"/>
  <c r="L350" i="1"/>
  <c r="L349" i="1"/>
  <c r="L348" i="1"/>
  <c r="L347" i="1"/>
  <c r="L346" i="1"/>
  <c r="L345" i="1"/>
  <c r="L344" i="1"/>
  <c r="L343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412" i="1"/>
  <c r="L411" i="1"/>
  <c r="L410" i="1"/>
  <c r="L409" i="1"/>
  <c r="L408" i="1"/>
  <c r="L407" i="1"/>
  <c r="L406" i="1"/>
  <c r="L405" i="1"/>
  <c r="L404" i="1"/>
  <c r="L403" i="1"/>
  <c r="L416" i="1"/>
  <c r="L420" i="1"/>
  <c r="L422" i="1"/>
  <c r="L425" i="1"/>
  <c r="L424" i="1"/>
  <c r="L434" i="1"/>
  <c r="L433" i="1"/>
  <c r="L432" i="1"/>
  <c r="L431" i="1"/>
  <c r="L430" i="1"/>
  <c r="L429" i="1"/>
  <c r="L428" i="1"/>
  <c r="L427" i="1"/>
  <c r="L440" i="1"/>
  <c r="L438" i="1"/>
  <c r="L442" i="1"/>
  <c r="L448" i="1"/>
  <c r="L447" i="1"/>
  <c r="L458" i="1"/>
  <c r="L457" i="1"/>
  <c r="L456" i="1"/>
  <c r="L455" i="1"/>
  <c r="L454" i="1"/>
  <c r="L453" i="1"/>
  <c r="L531" i="1"/>
  <c r="L527" i="1"/>
  <c r="L452" i="1"/>
  <c r="L451" i="1"/>
  <c r="L450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523" i="1"/>
  <c r="L522" i="1"/>
  <c r="L521" i="1"/>
  <c r="L520" i="1"/>
  <c r="L519" i="1"/>
  <c r="L518" i="1"/>
  <c r="L517" i="1"/>
  <c r="L516" i="1"/>
  <c r="L515" i="1"/>
  <c r="L514" i="1"/>
  <c r="L513" i="1"/>
  <c r="L530" i="1"/>
  <c r="L512" i="1"/>
  <c r="L511" i="1"/>
  <c r="L510" i="1"/>
  <c r="L532" i="1"/>
  <c r="L526" i="1"/>
  <c r="L534" i="1"/>
  <c r="L539" i="1"/>
  <c r="L538" i="1"/>
  <c r="L537" i="1"/>
  <c r="L536" i="1"/>
  <c r="L546" i="1"/>
  <c r="L545" i="1"/>
  <c r="L544" i="1"/>
  <c r="L543" i="1"/>
  <c r="L542" i="1"/>
  <c r="L529" i="1"/>
  <c r="L541" i="1"/>
  <c r="L563" i="1"/>
  <c r="L560" i="1"/>
  <c r="L641" i="1"/>
  <c r="L559" i="1"/>
  <c r="L558" i="1"/>
  <c r="L557" i="1"/>
  <c r="L556" i="1"/>
  <c r="L555" i="1"/>
  <c r="L554" i="1"/>
  <c r="L553" i="1"/>
  <c r="L552" i="1"/>
  <c r="L551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634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39" i="1"/>
  <c r="L636" i="1"/>
  <c r="L649" i="1"/>
  <c r="L647" i="1"/>
  <c r="L646" i="1"/>
  <c r="L645" i="1"/>
  <c r="L644" i="1"/>
  <c r="L643" i="1"/>
  <c r="L653" i="1"/>
  <c r="L657" i="1"/>
  <c r="L656" i="1"/>
  <c r="L655" i="1"/>
  <c r="L659" i="1"/>
  <c r="L670" i="1"/>
  <c r="L669" i="1"/>
  <c r="L668" i="1"/>
  <c r="L667" i="1"/>
  <c r="L776" i="1"/>
  <c r="L665" i="1"/>
  <c r="L664" i="1"/>
  <c r="L663" i="1"/>
  <c r="L662" i="1"/>
  <c r="L661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75" i="1"/>
  <c r="L771" i="1"/>
  <c r="L774" i="1"/>
  <c r="L773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800" i="1"/>
  <c r="L890" i="1"/>
  <c r="Q41" i="1" l="1"/>
  <c r="Q28" i="1"/>
  <c r="Q40" i="1"/>
  <c r="Q20" i="1"/>
  <c r="Q19" i="1"/>
  <c r="Q33" i="1"/>
  <c r="Q36" i="1"/>
  <c r="Q42" i="1"/>
  <c r="Q30" i="1"/>
  <c r="Q27" i="1"/>
  <c r="Q39" i="1"/>
  <c r="M185" i="1" l="1"/>
  <c r="Q185" i="1"/>
  <c r="S185" i="1" s="1"/>
  <c r="K185" i="1"/>
  <c r="J185" i="1"/>
  <c r="L17" i="1"/>
  <c r="Q17" i="1" s="1"/>
  <c r="L179" i="1"/>
  <c r="L235" i="1"/>
  <c r="L197" i="1"/>
  <c r="L212" i="1"/>
  <c r="P291" i="1"/>
  <c r="P35" i="1"/>
  <c r="P773" i="1"/>
  <c r="P203" i="1"/>
  <c r="P111" i="1"/>
  <c r="P750" i="1"/>
  <c r="R185" i="1" l="1"/>
  <c r="O185" i="1"/>
  <c r="S659" i="1"/>
  <c r="Q834" i="1"/>
  <c r="S834" i="1" s="1"/>
  <c r="M799" i="1" l="1"/>
  <c r="M867" i="1"/>
  <c r="M743" i="1"/>
  <c r="M652" i="1"/>
  <c r="M616" i="1"/>
  <c r="M549" i="1"/>
  <c r="M510" i="1"/>
  <c r="M343" i="1"/>
  <c r="M332" i="1"/>
  <c r="M313" i="1"/>
  <c r="M295" i="1"/>
  <c r="M243" i="1"/>
  <c r="M235" i="1"/>
  <c r="M232" i="1"/>
  <c r="M229" i="1"/>
  <c r="M226" i="1"/>
  <c r="M221" i="1"/>
  <c r="M212" i="1"/>
  <c r="M207" i="1"/>
  <c r="M205" i="1"/>
  <c r="M197" i="1"/>
  <c r="M198" i="1"/>
  <c r="M195" i="1"/>
  <c r="M193" i="1"/>
  <c r="M191" i="1"/>
  <c r="M179" i="1"/>
  <c r="M182" i="1"/>
  <c r="M162" i="1"/>
  <c r="M95" i="1"/>
  <c r="M76" i="1"/>
  <c r="M26" i="1"/>
  <c r="M18" i="1"/>
  <c r="M17" i="1"/>
  <c r="J17" i="1"/>
  <c r="K83" i="1"/>
  <c r="K238" i="1"/>
  <c r="K332" i="1"/>
  <c r="K336" i="1"/>
  <c r="K422" i="1"/>
  <c r="K438" i="1"/>
  <c r="K442" i="1"/>
  <c r="K450" i="1"/>
  <c r="K662" i="1"/>
  <c r="K773" i="1"/>
  <c r="K883" i="1"/>
  <c r="K881" i="1"/>
  <c r="K886" i="1"/>
  <c r="K887" i="1"/>
  <c r="K888" i="1"/>
  <c r="K889" i="1"/>
  <c r="K885" i="1"/>
  <c r="K869" i="1"/>
  <c r="K868" i="1"/>
  <c r="K867" i="1"/>
  <c r="K863" i="1"/>
  <c r="K862" i="1"/>
  <c r="K804" i="1"/>
  <c r="K799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83" i="1"/>
  <c r="K761" i="1"/>
  <c r="K757" i="1"/>
  <c r="K758" i="1"/>
  <c r="K759" i="1"/>
  <c r="K760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43" i="1"/>
  <c r="K659" i="1"/>
  <c r="K661" i="1"/>
  <c r="K655" i="1"/>
  <c r="K652" i="1"/>
  <c r="K644" i="1"/>
  <c r="K645" i="1"/>
  <c r="K646" i="1"/>
  <c r="K647" i="1"/>
  <c r="K649" i="1"/>
  <c r="K643" i="1"/>
  <c r="K63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16" i="1"/>
  <c r="K552" i="1"/>
  <c r="K551" i="1"/>
  <c r="K549" i="1"/>
  <c r="K529" i="1"/>
  <c r="K542" i="1"/>
  <c r="K543" i="1"/>
  <c r="K544" i="1"/>
  <c r="K545" i="1"/>
  <c r="K546" i="1"/>
  <c r="K541" i="1"/>
  <c r="K526" i="1"/>
  <c r="K511" i="1"/>
  <c r="K512" i="1"/>
  <c r="K530" i="1"/>
  <c r="K513" i="1"/>
  <c r="K514" i="1"/>
  <c r="K515" i="1"/>
  <c r="K516" i="1"/>
  <c r="K517" i="1"/>
  <c r="K510" i="1"/>
  <c r="K428" i="1"/>
  <c r="K429" i="1"/>
  <c r="K430" i="1"/>
  <c r="K431" i="1"/>
  <c r="K432" i="1"/>
  <c r="K433" i="1"/>
  <c r="K434" i="1"/>
  <c r="K427" i="1"/>
  <c r="K424" i="1"/>
  <c r="K420" i="1"/>
  <c r="K416" i="1"/>
  <c r="K404" i="1"/>
  <c r="K405" i="1"/>
  <c r="K406" i="1"/>
  <c r="K407" i="1"/>
  <c r="K403" i="1"/>
  <c r="K345" i="1"/>
  <c r="K346" i="1"/>
  <c r="K344" i="1"/>
  <c r="K343" i="1"/>
  <c r="K324" i="1"/>
  <c r="K325" i="1"/>
  <c r="K326" i="1"/>
  <c r="K327" i="1"/>
  <c r="K328" i="1"/>
  <c r="K329" i="1"/>
  <c r="K323" i="1"/>
  <c r="K319" i="1"/>
  <c r="K313" i="1"/>
  <c r="K310" i="1"/>
  <c r="K304" i="1"/>
  <c r="K303" i="1"/>
  <c r="K302" i="1"/>
  <c r="K300" i="1"/>
  <c r="K299" i="1"/>
  <c r="K297" i="1"/>
  <c r="K295" i="1"/>
  <c r="K293" i="1"/>
  <c r="K257" i="1"/>
  <c r="K243" i="1"/>
  <c r="K241" i="1"/>
  <c r="K235" i="1"/>
  <c r="K232" i="1"/>
  <c r="K229" i="1"/>
  <c r="K226" i="1"/>
  <c r="K222" i="1"/>
  <c r="K223" i="1"/>
  <c r="K221" i="1"/>
  <c r="K219" i="1"/>
  <c r="K213" i="1"/>
  <c r="K212" i="1"/>
  <c r="K210" i="1"/>
  <c r="K207" i="1"/>
  <c r="K205" i="1"/>
  <c r="K198" i="1"/>
  <c r="K199" i="1"/>
  <c r="K197" i="1"/>
  <c r="K195" i="1"/>
  <c r="K193" i="1"/>
  <c r="K191" i="1"/>
  <c r="K186" i="1"/>
  <c r="K187" i="1"/>
  <c r="K188" i="1"/>
  <c r="K189" i="1"/>
  <c r="K183" i="1"/>
  <c r="K182" i="1"/>
  <c r="K180" i="1"/>
  <c r="K179" i="1"/>
  <c r="K173" i="1"/>
  <c r="K174" i="1"/>
  <c r="K175" i="1"/>
  <c r="K176" i="1"/>
  <c r="K172" i="1"/>
  <c r="K167" i="1"/>
  <c r="K168" i="1"/>
  <c r="K166" i="1"/>
  <c r="K164" i="1"/>
  <c r="K162" i="1"/>
  <c r="K155" i="1"/>
  <c r="K100" i="1"/>
  <c r="K95" i="1"/>
  <c r="K90" i="1"/>
  <c r="K82" i="1"/>
  <c r="K77" i="1"/>
  <c r="K78" i="1"/>
  <c r="K79" i="1"/>
  <c r="K76" i="1"/>
  <c r="K68" i="1"/>
  <c r="K61" i="1"/>
  <c r="K62" i="1"/>
  <c r="K60" i="1"/>
  <c r="K54" i="1"/>
  <c r="K55" i="1"/>
  <c r="K56" i="1"/>
  <c r="K57" i="1"/>
  <c r="K58" i="1"/>
  <c r="K52" i="1"/>
  <c r="K50" i="1"/>
  <c r="K47" i="1"/>
  <c r="K48" i="1"/>
  <c r="K49" i="1"/>
  <c r="K46" i="1"/>
  <c r="K44" i="1"/>
  <c r="K39" i="1"/>
  <c r="K40" i="1"/>
  <c r="K41" i="1"/>
  <c r="K42" i="1"/>
  <c r="K38" i="1"/>
  <c r="K35" i="1"/>
  <c r="K32" i="1"/>
  <c r="K30" i="1"/>
  <c r="K27" i="1"/>
  <c r="K28" i="1"/>
  <c r="K29" i="1"/>
  <c r="K26" i="1"/>
  <c r="K18" i="1"/>
  <c r="K19" i="1"/>
  <c r="K20" i="1"/>
  <c r="K17" i="1"/>
  <c r="K890" i="1"/>
  <c r="M728" i="1"/>
  <c r="K728" i="1"/>
  <c r="J728" i="1"/>
  <c r="M727" i="1"/>
  <c r="K727" i="1"/>
  <c r="J727" i="1"/>
  <c r="Q727" i="1"/>
  <c r="S727" i="1" s="1"/>
  <c r="M726" i="1"/>
  <c r="K726" i="1"/>
  <c r="J726" i="1"/>
  <c r="M725" i="1"/>
  <c r="K725" i="1"/>
  <c r="J725" i="1"/>
  <c r="J724" i="1"/>
  <c r="K724" i="1"/>
  <c r="M724" i="1"/>
  <c r="J734" i="1"/>
  <c r="K734" i="1"/>
  <c r="M734" i="1"/>
  <c r="Q334" i="1"/>
  <c r="S334" i="1" s="1"/>
  <c r="M334" i="1"/>
  <c r="K334" i="1"/>
  <c r="J334" i="1"/>
  <c r="Q136" i="1"/>
  <c r="S136" i="1" s="1"/>
  <c r="M136" i="1"/>
  <c r="K136" i="1"/>
  <c r="J136" i="1"/>
  <c r="Q135" i="1"/>
  <c r="S135" i="1" s="1"/>
  <c r="M135" i="1"/>
  <c r="K135" i="1"/>
  <c r="J135" i="1"/>
  <c r="J442" i="1"/>
  <c r="M442" i="1"/>
  <c r="Q442" i="1"/>
  <c r="S442" i="1" s="1"/>
  <c r="P432" i="1"/>
  <c r="Q724" i="1" l="1"/>
  <c r="S724" i="1" s="1"/>
  <c r="Q734" i="1"/>
  <c r="S734" i="1" s="1"/>
  <c r="R728" i="1"/>
  <c r="R726" i="1"/>
  <c r="O135" i="1"/>
  <c r="R727" i="1"/>
  <c r="R725" i="1"/>
  <c r="O734" i="1"/>
  <c r="R724" i="1"/>
  <c r="Q726" i="1"/>
  <c r="S726" i="1" s="1"/>
  <c r="O727" i="1"/>
  <c r="Q728" i="1"/>
  <c r="S728" i="1" s="1"/>
  <c r="Q725" i="1"/>
  <c r="S725" i="1" s="1"/>
  <c r="O726" i="1"/>
  <c r="O728" i="1"/>
  <c r="O136" i="1"/>
  <c r="O724" i="1"/>
  <c r="O725" i="1"/>
  <c r="R734" i="1"/>
  <c r="R334" i="1"/>
  <c r="O334" i="1"/>
  <c r="R135" i="1"/>
  <c r="R136" i="1"/>
  <c r="R442" i="1"/>
  <c r="O442" i="1"/>
  <c r="Q157" i="1" l="1"/>
  <c r="S157" i="1" s="1"/>
  <c r="Q82" i="1"/>
  <c r="S82" i="1" s="1"/>
  <c r="S18" i="1"/>
  <c r="S19" i="1"/>
  <c r="S20" i="1"/>
  <c r="Q26" i="1"/>
  <c r="S26" i="1" s="1"/>
  <c r="S27" i="1"/>
  <c r="S28" i="1"/>
  <c r="S30" i="1"/>
  <c r="Q32" i="1"/>
  <c r="S32" i="1" s="1"/>
  <c r="S33" i="1"/>
  <c r="Q35" i="1"/>
  <c r="S35" i="1" s="1"/>
  <c r="S36" i="1"/>
  <c r="Q38" i="1"/>
  <c r="S38" i="1" s="1"/>
  <c r="S39" i="1"/>
  <c r="S40" i="1"/>
  <c r="S41" i="1"/>
  <c r="S42" i="1"/>
  <c r="Q44" i="1"/>
  <c r="S44" i="1" s="1"/>
  <c r="Q46" i="1"/>
  <c r="S46" i="1" s="1"/>
  <c r="Q47" i="1"/>
  <c r="S47" i="1" s="1"/>
  <c r="Q48" i="1"/>
  <c r="S48" i="1" s="1"/>
  <c r="Q49" i="1"/>
  <c r="S49" i="1" s="1"/>
  <c r="Q50" i="1"/>
  <c r="S50" i="1" s="1"/>
  <c r="Q52" i="1"/>
  <c r="S52" i="1" s="1"/>
  <c r="Q54" i="1"/>
  <c r="S54" i="1" s="1"/>
  <c r="Q55" i="1"/>
  <c r="S55" i="1" s="1"/>
  <c r="Q56" i="1"/>
  <c r="S56" i="1" s="1"/>
  <c r="Q57" i="1"/>
  <c r="S57" i="1" s="1"/>
  <c r="Q58" i="1"/>
  <c r="S58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6" i="1"/>
  <c r="S66" i="1" s="1"/>
  <c r="Q68" i="1"/>
  <c r="S68" i="1" s="1"/>
  <c r="Q69" i="1"/>
  <c r="S69" i="1" s="1"/>
  <c r="Q70" i="1"/>
  <c r="S70" i="1" s="1"/>
  <c r="Q71" i="1"/>
  <c r="S71" i="1" s="1"/>
  <c r="Q72" i="1"/>
  <c r="S72" i="1" s="1"/>
  <c r="Q73" i="1"/>
  <c r="S73" i="1" s="1"/>
  <c r="Q74" i="1"/>
  <c r="S74" i="1" s="1"/>
  <c r="Q76" i="1"/>
  <c r="S76" i="1" s="1"/>
  <c r="Q77" i="1"/>
  <c r="S77" i="1" s="1"/>
  <c r="Q78" i="1"/>
  <c r="S78" i="1" s="1"/>
  <c r="Q79" i="1"/>
  <c r="S79" i="1" s="1"/>
  <c r="Q80" i="1"/>
  <c r="S80" i="1" s="1"/>
  <c r="Q83" i="1"/>
  <c r="S83" i="1" s="1"/>
  <c r="Q84" i="1"/>
  <c r="S84" i="1" s="1"/>
  <c r="Q85" i="1"/>
  <c r="S85" i="1" s="1"/>
  <c r="Q86" i="1"/>
  <c r="S86" i="1" s="1"/>
  <c r="Q87" i="1"/>
  <c r="S87" i="1" s="1"/>
  <c r="Q88" i="1"/>
  <c r="S88" i="1" s="1"/>
  <c r="Q90" i="1"/>
  <c r="S90" i="1" s="1"/>
  <c r="Q95" i="1"/>
  <c r="S95" i="1" s="1"/>
  <c r="Q97" i="1"/>
  <c r="S97" i="1" s="1"/>
  <c r="Q98" i="1"/>
  <c r="S98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Q125" i="1"/>
  <c r="S125" i="1" s="1"/>
  <c r="Q126" i="1"/>
  <c r="S126" i="1" s="1"/>
  <c r="Q127" i="1"/>
  <c r="S127" i="1" s="1"/>
  <c r="Q128" i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7" i="1"/>
  <c r="S137" i="1" s="1"/>
  <c r="Q138" i="1"/>
  <c r="S138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8" i="1"/>
  <c r="S158" i="1" s="1"/>
  <c r="Q160" i="1"/>
  <c r="S160" i="1" s="1"/>
  <c r="Q162" i="1"/>
  <c r="S162" i="1" s="1"/>
  <c r="Q164" i="1"/>
  <c r="S164" i="1" s="1"/>
  <c r="Q166" i="1"/>
  <c r="S166" i="1" s="1"/>
  <c r="Q167" i="1"/>
  <c r="S167" i="1" s="1"/>
  <c r="Q169" i="1"/>
  <c r="S169" i="1" s="1"/>
  <c r="Q172" i="1"/>
  <c r="S172" i="1" s="1"/>
  <c r="Q173" i="1"/>
  <c r="S173" i="1" s="1"/>
  <c r="Q174" i="1"/>
  <c r="S174" i="1" s="1"/>
  <c r="Q175" i="1"/>
  <c r="S175" i="1" s="1"/>
  <c r="Q176" i="1"/>
  <c r="S176" i="1" s="1"/>
  <c r="Q177" i="1"/>
  <c r="S177" i="1" s="1"/>
  <c r="Q179" i="1"/>
  <c r="S179" i="1" s="1"/>
  <c r="Q180" i="1"/>
  <c r="S180" i="1" s="1"/>
  <c r="Q182" i="1"/>
  <c r="S182" i="1" s="1"/>
  <c r="Q183" i="1"/>
  <c r="S183" i="1" s="1"/>
  <c r="Q186" i="1"/>
  <c r="S186" i="1" s="1"/>
  <c r="Q187" i="1"/>
  <c r="S187" i="1" s="1"/>
  <c r="Q188" i="1"/>
  <c r="S188" i="1" s="1"/>
  <c r="Q189" i="1"/>
  <c r="S189" i="1" s="1"/>
  <c r="Q191" i="1"/>
  <c r="S191" i="1" s="1"/>
  <c r="Q193" i="1"/>
  <c r="S193" i="1" s="1"/>
  <c r="Q195" i="1"/>
  <c r="S195" i="1" s="1"/>
  <c r="Q197" i="1"/>
  <c r="S197" i="1" s="1"/>
  <c r="Q198" i="1"/>
  <c r="S198" i="1" s="1"/>
  <c r="Q200" i="1"/>
  <c r="S200" i="1" s="1"/>
  <c r="Q202" i="1"/>
  <c r="S202" i="1" s="1"/>
  <c r="Q207" i="1"/>
  <c r="S207" i="1" s="1"/>
  <c r="Q208" i="1"/>
  <c r="S208" i="1" s="1"/>
  <c r="Q210" i="1"/>
  <c r="S210" i="1" s="1"/>
  <c r="Q212" i="1"/>
  <c r="S212" i="1" s="1"/>
  <c r="Q213" i="1"/>
  <c r="S213" i="1" s="1"/>
  <c r="Q214" i="1"/>
  <c r="S214" i="1" s="1"/>
  <c r="Q221" i="1"/>
  <c r="S221" i="1" s="1"/>
  <c r="Q222" i="1"/>
  <c r="S222" i="1" s="1"/>
  <c r="Q223" i="1"/>
  <c r="S223" i="1" s="1"/>
  <c r="Q224" i="1"/>
  <c r="S224" i="1" s="1"/>
  <c r="Q226" i="1"/>
  <c r="S226" i="1" s="1"/>
  <c r="Q228" i="1"/>
  <c r="Q229" i="1"/>
  <c r="S229" i="1" s="1"/>
  <c r="Q230" i="1"/>
  <c r="S230" i="1" s="1"/>
  <c r="Q232" i="1"/>
  <c r="S232" i="1" s="1"/>
  <c r="Q235" i="1"/>
  <c r="S235" i="1" s="1"/>
  <c r="Q236" i="1"/>
  <c r="S236" i="1" s="1"/>
  <c r="Q238" i="1"/>
  <c r="S238" i="1" s="1"/>
  <c r="Q239" i="1"/>
  <c r="S239" i="1" s="1"/>
  <c r="Q241" i="1"/>
  <c r="S241" i="1" s="1"/>
  <c r="Q317" i="1"/>
  <c r="S317" i="1" s="1"/>
  <c r="Q243" i="1"/>
  <c r="S243" i="1" s="1"/>
  <c r="Q244" i="1"/>
  <c r="S244" i="1" s="1"/>
  <c r="Q245" i="1"/>
  <c r="S245" i="1" s="1"/>
  <c r="Q246" i="1"/>
  <c r="S246" i="1" s="1"/>
  <c r="Q247" i="1"/>
  <c r="S247" i="1" s="1"/>
  <c r="Q248" i="1"/>
  <c r="S248" i="1" s="1"/>
  <c r="Q249" i="1"/>
  <c r="S249" i="1" s="1"/>
  <c r="Q250" i="1"/>
  <c r="S250" i="1" s="1"/>
  <c r="Q251" i="1"/>
  <c r="S251" i="1" s="1"/>
  <c r="Q252" i="1"/>
  <c r="S252" i="1" s="1"/>
  <c r="Q253" i="1"/>
  <c r="S253" i="1" s="1"/>
  <c r="Q254" i="1"/>
  <c r="S254" i="1" s="1"/>
  <c r="Q314" i="1"/>
  <c r="S314" i="1" s="1"/>
  <c r="Q255" i="1"/>
  <c r="S255" i="1" s="1"/>
  <c r="Q258" i="1"/>
  <c r="S258" i="1" s="1"/>
  <c r="Q260" i="1"/>
  <c r="S260" i="1" s="1"/>
  <c r="Q261" i="1"/>
  <c r="S261" i="1" s="1"/>
  <c r="Q262" i="1"/>
  <c r="S262" i="1" s="1"/>
  <c r="Q263" i="1"/>
  <c r="S263" i="1" s="1"/>
  <c r="Q264" i="1"/>
  <c r="S264" i="1" s="1"/>
  <c r="Q265" i="1"/>
  <c r="S265" i="1" s="1"/>
  <c r="Q266" i="1"/>
  <c r="S266" i="1" s="1"/>
  <c r="Q267" i="1"/>
  <c r="S267" i="1" s="1"/>
  <c r="Q268" i="1"/>
  <c r="S268" i="1" s="1"/>
  <c r="Q269" i="1"/>
  <c r="S269" i="1" s="1"/>
  <c r="Q271" i="1"/>
  <c r="S271" i="1" s="1"/>
  <c r="Q272" i="1"/>
  <c r="S272" i="1" s="1"/>
  <c r="Q274" i="1"/>
  <c r="S274" i="1" s="1"/>
  <c r="Q275" i="1"/>
  <c r="S275" i="1" s="1"/>
  <c r="Q276" i="1"/>
  <c r="S276" i="1" s="1"/>
  <c r="Q277" i="1"/>
  <c r="S277" i="1" s="1"/>
  <c r="Q278" i="1"/>
  <c r="S278" i="1" s="1"/>
  <c r="Q279" i="1"/>
  <c r="S279" i="1" s="1"/>
  <c r="Q280" i="1"/>
  <c r="S280" i="1" s="1"/>
  <c r="Q281" i="1"/>
  <c r="S281" i="1" s="1"/>
  <c r="Q282" i="1"/>
  <c r="S282" i="1" s="1"/>
  <c r="Q283" i="1"/>
  <c r="S283" i="1" s="1"/>
  <c r="Q285" i="1"/>
  <c r="S285" i="1" s="1"/>
  <c r="Q286" i="1"/>
  <c r="S286" i="1" s="1"/>
  <c r="Q287" i="1"/>
  <c r="S287" i="1" s="1"/>
  <c r="Q288" i="1"/>
  <c r="S288" i="1" s="1"/>
  <c r="Q289" i="1"/>
  <c r="S289" i="1" s="1"/>
  <c r="Q290" i="1"/>
  <c r="S290" i="1" s="1"/>
  <c r="Q291" i="1"/>
  <c r="S291" i="1" s="1"/>
  <c r="Q293" i="1"/>
  <c r="S293" i="1" s="1"/>
  <c r="Q296" i="1"/>
  <c r="S296" i="1" s="1"/>
  <c r="Q297" i="1"/>
  <c r="S297" i="1" s="1"/>
  <c r="Q298" i="1"/>
  <c r="S298" i="1" s="1"/>
  <c r="Q299" i="1"/>
  <c r="S299" i="1" s="1"/>
  <c r="Q300" i="1"/>
  <c r="S300" i="1" s="1"/>
  <c r="Q301" i="1"/>
  <c r="S301" i="1" s="1"/>
  <c r="Q302" i="1"/>
  <c r="S302" i="1" s="1"/>
  <c r="Q303" i="1"/>
  <c r="S303" i="1" s="1"/>
  <c r="Q304" i="1"/>
  <c r="S304" i="1" s="1"/>
  <c r="Q305" i="1"/>
  <c r="S305" i="1" s="1"/>
  <c r="Q306" i="1"/>
  <c r="S306" i="1" s="1"/>
  <c r="Q307" i="1"/>
  <c r="S307" i="1" s="1"/>
  <c r="Q308" i="1"/>
  <c r="S308" i="1" s="1"/>
  <c r="Q310" i="1"/>
  <c r="S310" i="1" s="1"/>
  <c r="Q311" i="1"/>
  <c r="S311" i="1" s="1"/>
  <c r="Q315" i="1"/>
  <c r="S315" i="1" s="1"/>
  <c r="Q313" i="1"/>
  <c r="S313" i="1" s="1"/>
  <c r="Q318" i="1"/>
  <c r="Q323" i="1"/>
  <c r="S323" i="1" s="1"/>
  <c r="Q324" i="1"/>
  <c r="S324" i="1" s="1"/>
  <c r="Q325" i="1"/>
  <c r="S325" i="1" s="1"/>
  <c r="Q326" i="1"/>
  <c r="S326" i="1" s="1"/>
  <c r="Q327" i="1"/>
  <c r="S327" i="1" s="1"/>
  <c r="Q328" i="1"/>
  <c r="S328" i="1" s="1"/>
  <c r="Q329" i="1"/>
  <c r="S329" i="1" s="1"/>
  <c r="Q332" i="1"/>
  <c r="S332" i="1" s="1"/>
  <c r="Q333" i="1"/>
  <c r="S333" i="1" s="1"/>
  <c r="Q336" i="1"/>
  <c r="S336" i="1" s="1"/>
  <c r="Q337" i="1"/>
  <c r="S337" i="1" s="1"/>
  <c r="Q338" i="1"/>
  <c r="S338" i="1" s="1"/>
  <c r="Q417" i="1"/>
  <c r="S417" i="1" s="1"/>
  <c r="Q340" i="1"/>
  <c r="S340" i="1" s="1"/>
  <c r="Q341" i="1"/>
  <c r="S341" i="1" s="1"/>
  <c r="Q343" i="1"/>
  <c r="S343" i="1" s="1"/>
  <c r="Q344" i="1"/>
  <c r="S344" i="1" s="1"/>
  <c r="Q345" i="1"/>
  <c r="S345" i="1" s="1"/>
  <c r="Q346" i="1"/>
  <c r="S346" i="1" s="1"/>
  <c r="Q347" i="1"/>
  <c r="S347" i="1" s="1"/>
  <c r="Q348" i="1"/>
  <c r="S348" i="1" s="1"/>
  <c r="Q349" i="1"/>
  <c r="S349" i="1" s="1"/>
  <c r="Q350" i="1"/>
  <c r="S350" i="1" s="1"/>
  <c r="Q418" i="1"/>
  <c r="S418" i="1" s="1"/>
  <c r="Q351" i="1"/>
  <c r="S351" i="1" s="1"/>
  <c r="Q352" i="1"/>
  <c r="S352" i="1" s="1"/>
  <c r="Q414" i="1"/>
  <c r="S414" i="1" s="1"/>
  <c r="Q353" i="1"/>
  <c r="S353" i="1" s="1"/>
  <c r="Q355" i="1"/>
  <c r="S355" i="1" s="1"/>
  <c r="Q357" i="1"/>
  <c r="S357" i="1" s="1"/>
  <c r="Q358" i="1"/>
  <c r="S358" i="1" s="1"/>
  <c r="Q359" i="1"/>
  <c r="S359" i="1" s="1"/>
  <c r="Q360" i="1"/>
  <c r="S360" i="1" s="1"/>
  <c r="Q361" i="1"/>
  <c r="S361" i="1" s="1"/>
  <c r="Q362" i="1"/>
  <c r="S362" i="1" s="1"/>
  <c r="Q363" i="1"/>
  <c r="S363" i="1" s="1"/>
  <c r="Q364" i="1"/>
  <c r="S364" i="1" s="1"/>
  <c r="Q365" i="1"/>
  <c r="S365" i="1" s="1"/>
  <c r="Q366" i="1"/>
  <c r="S366" i="1" s="1"/>
  <c r="Q367" i="1"/>
  <c r="S367" i="1" s="1"/>
  <c r="Q368" i="1"/>
  <c r="S368" i="1" s="1"/>
  <c r="Q369" i="1"/>
  <c r="S369" i="1" s="1"/>
  <c r="Q370" i="1"/>
  <c r="S370" i="1" s="1"/>
  <c r="Q371" i="1"/>
  <c r="S371" i="1" s="1"/>
  <c r="Q372" i="1"/>
  <c r="S372" i="1" s="1"/>
  <c r="Q373" i="1"/>
  <c r="S373" i="1" s="1"/>
  <c r="Q374" i="1"/>
  <c r="S374" i="1" s="1"/>
  <c r="Q375" i="1"/>
  <c r="S375" i="1" s="1"/>
  <c r="Q376" i="1"/>
  <c r="S376" i="1" s="1"/>
  <c r="Q377" i="1"/>
  <c r="S377" i="1" s="1"/>
  <c r="Q378" i="1"/>
  <c r="S378" i="1" s="1"/>
  <c r="Q379" i="1"/>
  <c r="S379" i="1" s="1"/>
  <c r="Q380" i="1"/>
  <c r="S380" i="1" s="1"/>
  <c r="Q381" i="1"/>
  <c r="S381" i="1" s="1"/>
  <c r="Q382" i="1"/>
  <c r="S382" i="1" s="1"/>
  <c r="Q383" i="1"/>
  <c r="S383" i="1" s="1"/>
  <c r="Q384" i="1"/>
  <c r="S384" i="1" s="1"/>
  <c r="Q385" i="1"/>
  <c r="S385" i="1" s="1"/>
  <c r="Q386" i="1"/>
  <c r="S386" i="1" s="1"/>
  <c r="Q387" i="1"/>
  <c r="S387" i="1" s="1"/>
  <c r="Q388" i="1"/>
  <c r="S388" i="1" s="1"/>
  <c r="Q389" i="1"/>
  <c r="S389" i="1" s="1"/>
  <c r="Q390" i="1"/>
  <c r="S390" i="1" s="1"/>
  <c r="Q391" i="1"/>
  <c r="S391" i="1" s="1"/>
  <c r="Q392" i="1"/>
  <c r="S392" i="1" s="1"/>
  <c r="Q393" i="1"/>
  <c r="S393" i="1" s="1"/>
  <c r="Q394" i="1"/>
  <c r="S394" i="1" s="1"/>
  <c r="Q395" i="1"/>
  <c r="S395" i="1" s="1"/>
  <c r="Q396" i="1"/>
  <c r="S396" i="1" s="1"/>
  <c r="Q397" i="1"/>
  <c r="S397" i="1" s="1"/>
  <c r="Q398" i="1"/>
  <c r="S398" i="1" s="1"/>
  <c r="Q399" i="1"/>
  <c r="S399" i="1" s="1"/>
  <c r="Q400" i="1"/>
  <c r="S400" i="1" s="1"/>
  <c r="Q401" i="1"/>
  <c r="S401" i="1" s="1"/>
  <c r="Q403" i="1"/>
  <c r="S403" i="1" s="1"/>
  <c r="Q404" i="1"/>
  <c r="S404" i="1" s="1"/>
  <c r="Q405" i="1"/>
  <c r="S405" i="1" s="1"/>
  <c r="Q406" i="1"/>
  <c r="S406" i="1" s="1"/>
  <c r="Q408" i="1"/>
  <c r="S408" i="1" s="1"/>
  <c r="Q409" i="1"/>
  <c r="S409" i="1" s="1"/>
  <c r="Q410" i="1"/>
  <c r="S410" i="1" s="1"/>
  <c r="Q411" i="1"/>
  <c r="S411" i="1" s="1"/>
  <c r="Q412" i="1"/>
  <c r="S412" i="1" s="1"/>
  <c r="Q416" i="1"/>
  <c r="S416" i="1" s="1"/>
  <c r="Q420" i="1"/>
  <c r="S420" i="1" s="1"/>
  <c r="Q425" i="1"/>
  <c r="S425" i="1" s="1"/>
  <c r="Q428" i="1"/>
  <c r="S428" i="1" s="1"/>
  <c r="Q430" i="1"/>
  <c r="S430" i="1" s="1"/>
  <c r="Q431" i="1"/>
  <c r="S431" i="1" s="1"/>
  <c r="Q438" i="1"/>
  <c r="S438" i="1" s="1"/>
  <c r="Q440" i="1"/>
  <c r="S440" i="1" s="1"/>
  <c r="Q447" i="1"/>
  <c r="S447" i="1" s="1"/>
  <c r="Q448" i="1"/>
  <c r="S448" i="1" s="1"/>
  <c r="Q450" i="1"/>
  <c r="S450" i="1" s="1"/>
  <c r="Q451" i="1"/>
  <c r="S451" i="1" s="1"/>
  <c r="Q452" i="1"/>
  <c r="S452" i="1" s="1"/>
  <c r="Q527" i="1"/>
  <c r="S527" i="1" s="1"/>
  <c r="Q531" i="1"/>
  <c r="S531" i="1" s="1"/>
  <c r="Q453" i="1"/>
  <c r="S453" i="1" s="1"/>
  <c r="Q454" i="1"/>
  <c r="S454" i="1" s="1"/>
  <c r="Q455" i="1"/>
  <c r="S455" i="1" s="1"/>
  <c r="Q457" i="1"/>
  <c r="S457" i="1" s="1"/>
  <c r="Q458" i="1"/>
  <c r="S458" i="1" s="1"/>
  <c r="Q460" i="1"/>
  <c r="S460" i="1" s="1"/>
  <c r="Q461" i="1"/>
  <c r="S461" i="1" s="1"/>
  <c r="Q462" i="1"/>
  <c r="S462" i="1" s="1"/>
  <c r="Q463" i="1"/>
  <c r="S463" i="1" s="1"/>
  <c r="Q464" i="1"/>
  <c r="S464" i="1" s="1"/>
  <c r="Q465" i="1"/>
  <c r="S465" i="1" s="1"/>
  <c r="Q466" i="1"/>
  <c r="S466" i="1" s="1"/>
  <c r="Q467" i="1"/>
  <c r="S467" i="1" s="1"/>
  <c r="Q468" i="1"/>
  <c r="S468" i="1" s="1"/>
  <c r="Q469" i="1"/>
  <c r="S469" i="1" s="1"/>
  <c r="Q470" i="1"/>
  <c r="S470" i="1" s="1"/>
  <c r="Q471" i="1"/>
  <c r="S471" i="1" s="1"/>
  <c r="Q472" i="1"/>
  <c r="S472" i="1" s="1"/>
  <c r="Q473" i="1"/>
  <c r="S473" i="1" s="1"/>
  <c r="Q474" i="1"/>
  <c r="S474" i="1" s="1"/>
  <c r="Q475" i="1"/>
  <c r="S475" i="1" s="1"/>
  <c r="Q476" i="1"/>
  <c r="S476" i="1" s="1"/>
  <c r="Q477" i="1"/>
  <c r="S477" i="1" s="1"/>
  <c r="Q478" i="1"/>
  <c r="S478" i="1" s="1"/>
  <c r="Q479" i="1"/>
  <c r="S479" i="1" s="1"/>
  <c r="Q480" i="1"/>
  <c r="S480" i="1" s="1"/>
  <c r="Q481" i="1"/>
  <c r="S481" i="1" s="1"/>
  <c r="Q482" i="1"/>
  <c r="S482" i="1" s="1"/>
  <c r="Q483" i="1"/>
  <c r="S483" i="1" s="1"/>
  <c r="Q484" i="1"/>
  <c r="S484" i="1" s="1"/>
  <c r="Q485" i="1"/>
  <c r="S485" i="1" s="1"/>
  <c r="Q486" i="1"/>
  <c r="S486" i="1" s="1"/>
  <c r="Q487" i="1"/>
  <c r="S487" i="1" s="1"/>
  <c r="Q488" i="1"/>
  <c r="S488" i="1" s="1"/>
  <c r="Q489" i="1"/>
  <c r="S489" i="1" s="1"/>
  <c r="Q490" i="1"/>
  <c r="S490" i="1" s="1"/>
  <c r="Q491" i="1"/>
  <c r="S491" i="1" s="1"/>
  <c r="Q492" i="1"/>
  <c r="S492" i="1" s="1"/>
  <c r="Q493" i="1"/>
  <c r="S493" i="1" s="1"/>
  <c r="Q494" i="1"/>
  <c r="S494" i="1" s="1"/>
  <c r="Q495" i="1"/>
  <c r="S495" i="1" s="1"/>
  <c r="Q496" i="1"/>
  <c r="S496" i="1" s="1"/>
  <c r="Q497" i="1"/>
  <c r="S497" i="1" s="1"/>
  <c r="Q498" i="1"/>
  <c r="S498" i="1" s="1"/>
  <c r="Q499" i="1"/>
  <c r="S499" i="1" s="1"/>
  <c r="Q500" i="1"/>
  <c r="S500" i="1" s="1"/>
  <c r="Q501" i="1"/>
  <c r="S501" i="1" s="1"/>
  <c r="Q502" i="1"/>
  <c r="S502" i="1" s="1"/>
  <c r="Q503" i="1"/>
  <c r="S503" i="1" s="1"/>
  <c r="Q504" i="1"/>
  <c r="S504" i="1" s="1"/>
  <c r="Q505" i="1"/>
  <c r="S505" i="1" s="1"/>
  <c r="Q506" i="1"/>
  <c r="S506" i="1" s="1"/>
  <c r="Q507" i="1"/>
  <c r="S507" i="1" s="1"/>
  <c r="Q508" i="1"/>
  <c r="S508" i="1" s="1"/>
  <c r="Q511" i="1"/>
  <c r="S511" i="1" s="1"/>
  <c r="Q512" i="1"/>
  <c r="S512" i="1" s="1"/>
  <c r="Q530" i="1"/>
  <c r="S530" i="1" s="1"/>
  <c r="Q514" i="1"/>
  <c r="S514" i="1" s="1"/>
  <c r="Q515" i="1"/>
  <c r="S515" i="1" s="1"/>
  <c r="Q517" i="1"/>
  <c r="S517" i="1" s="1"/>
  <c r="Q518" i="1"/>
  <c r="S518" i="1" s="1"/>
  <c r="Q519" i="1"/>
  <c r="S519" i="1" s="1"/>
  <c r="Q520" i="1"/>
  <c r="S520" i="1" s="1"/>
  <c r="Q521" i="1"/>
  <c r="S521" i="1" s="1"/>
  <c r="Q526" i="1"/>
  <c r="S526" i="1" s="1"/>
  <c r="Q532" i="1"/>
  <c r="S532" i="1" s="1"/>
  <c r="Q534" i="1"/>
  <c r="S534" i="1" s="1"/>
  <c r="Q536" i="1"/>
  <c r="S536" i="1" s="1"/>
  <c r="Q537" i="1"/>
  <c r="S537" i="1" s="1"/>
  <c r="Q538" i="1"/>
  <c r="S538" i="1" s="1"/>
  <c r="Q539" i="1"/>
  <c r="S539" i="1" s="1"/>
  <c r="Q541" i="1"/>
  <c r="S541" i="1" s="1"/>
  <c r="Q529" i="1"/>
  <c r="S529" i="1" s="1"/>
  <c r="Q543" i="1"/>
  <c r="S543" i="1" s="1"/>
  <c r="Q544" i="1"/>
  <c r="S544" i="1" s="1"/>
  <c r="Q545" i="1"/>
  <c r="S545" i="1" s="1"/>
  <c r="Q546" i="1"/>
  <c r="S546" i="1" s="1"/>
  <c r="Q549" i="1"/>
  <c r="Q551" i="1"/>
  <c r="S551" i="1" s="1"/>
  <c r="Q552" i="1"/>
  <c r="S552" i="1" s="1"/>
  <c r="Q553" i="1"/>
  <c r="S553" i="1" s="1"/>
  <c r="Q554" i="1"/>
  <c r="S554" i="1" s="1"/>
  <c r="Q555" i="1"/>
  <c r="S555" i="1" s="1"/>
  <c r="Q556" i="1"/>
  <c r="S556" i="1" s="1"/>
  <c r="Q557" i="1"/>
  <c r="S557" i="1" s="1"/>
  <c r="Q558" i="1"/>
  <c r="S558" i="1" s="1"/>
  <c r="Q559" i="1"/>
  <c r="S559" i="1" s="1"/>
  <c r="Q641" i="1"/>
  <c r="S641" i="1" s="1"/>
  <c r="Q560" i="1"/>
  <c r="S560" i="1" s="1"/>
  <c r="Q563" i="1"/>
  <c r="S563" i="1" s="1"/>
  <c r="Q565" i="1"/>
  <c r="S565" i="1" s="1"/>
  <c r="Q566" i="1"/>
  <c r="S566" i="1" s="1"/>
  <c r="Q567" i="1"/>
  <c r="S567" i="1" s="1"/>
  <c r="Q568" i="1"/>
  <c r="S568" i="1" s="1"/>
  <c r="Q569" i="1"/>
  <c r="S569" i="1" s="1"/>
  <c r="Q570" i="1"/>
  <c r="S570" i="1" s="1"/>
  <c r="Q571" i="1"/>
  <c r="S571" i="1" s="1"/>
  <c r="Q572" i="1"/>
  <c r="S572" i="1" s="1"/>
  <c r="Q573" i="1"/>
  <c r="S573" i="1" s="1"/>
  <c r="Q574" i="1"/>
  <c r="S574" i="1" s="1"/>
  <c r="Q575" i="1"/>
  <c r="S575" i="1" s="1"/>
  <c r="Q576" i="1"/>
  <c r="S576" i="1" s="1"/>
  <c r="Q577" i="1"/>
  <c r="S577" i="1" s="1"/>
  <c r="Q578" i="1"/>
  <c r="S578" i="1" s="1"/>
  <c r="Q579" i="1"/>
  <c r="S579" i="1" s="1"/>
  <c r="Q580" i="1"/>
  <c r="S580" i="1" s="1"/>
  <c r="Q581" i="1"/>
  <c r="S581" i="1" s="1"/>
  <c r="Q582" i="1"/>
  <c r="S582" i="1" s="1"/>
  <c r="Q583" i="1"/>
  <c r="S583" i="1" s="1"/>
  <c r="Q584" i="1"/>
  <c r="S584" i="1" s="1"/>
  <c r="Q585" i="1"/>
  <c r="S585" i="1" s="1"/>
  <c r="Q586" i="1"/>
  <c r="S586" i="1" s="1"/>
  <c r="Q587" i="1"/>
  <c r="S587" i="1" s="1"/>
  <c r="Q588" i="1"/>
  <c r="S588" i="1" s="1"/>
  <c r="Q589" i="1"/>
  <c r="S589" i="1" s="1"/>
  <c r="Q590" i="1"/>
  <c r="S590" i="1" s="1"/>
  <c r="Q591" i="1"/>
  <c r="S591" i="1" s="1"/>
  <c r="Q592" i="1"/>
  <c r="S592" i="1" s="1"/>
  <c r="Q593" i="1"/>
  <c r="S593" i="1" s="1"/>
  <c r="Q594" i="1"/>
  <c r="S594" i="1" s="1"/>
  <c r="Q595" i="1"/>
  <c r="S595" i="1" s="1"/>
  <c r="Q596" i="1"/>
  <c r="S596" i="1" s="1"/>
  <c r="Q597" i="1"/>
  <c r="S597" i="1" s="1"/>
  <c r="Q598" i="1"/>
  <c r="S598" i="1" s="1"/>
  <c r="Q599" i="1"/>
  <c r="S599" i="1" s="1"/>
  <c r="Q600" i="1"/>
  <c r="S600" i="1" s="1"/>
  <c r="Q601" i="1"/>
  <c r="S601" i="1" s="1"/>
  <c r="Q602" i="1"/>
  <c r="S602" i="1" s="1"/>
  <c r="Q604" i="1"/>
  <c r="S604" i="1" s="1"/>
  <c r="Q605" i="1"/>
  <c r="S605" i="1" s="1"/>
  <c r="Q606" i="1"/>
  <c r="S606" i="1" s="1"/>
  <c r="Q607" i="1"/>
  <c r="S607" i="1" s="1"/>
  <c r="Q608" i="1"/>
  <c r="S608" i="1" s="1"/>
  <c r="Q609" i="1"/>
  <c r="S609" i="1" s="1"/>
  <c r="Q610" i="1"/>
  <c r="S610" i="1" s="1"/>
  <c r="Q611" i="1"/>
  <c r="S611" i="1" s="1"/>
  <c r="Q612" i="1"/>
  <c r="S612" i="1" s="1"/>
  <c r="Q613" i="1"/>
  <c r="S613" i="1" s="1"/>
  <c r="Q614" i="1"/>
  <c r="S614" i="1" s="1"/>
  <c r="Q617" i="1"/>
  <c r="S617" i="1" s="1"/>
  <c r="Q618" i="1"/>
  <c r="S618" i="1" s="1"/>
  <c r="Q619" i="1"/>
  <c r="S619" i="1" s="1"/>
  <c r="Q620" i="1"/>
  <c r="S620" i="1" s="1"/>
  <c r="Q622" i="1"/>
  <c r="S622" i="1" s="1"/>
  <c r="Q623" i="1"/>
  <c r="S623" i="1" s="1"/>
  <c r="Q624" i="1"/>
  <c r="S624" i="1" s="1"/>
  <c r="Q626" i="1"/>
  <c r="S626" i="1" s="1"/>
  <c r="Q627" i="1"/>
  <c r="S627" i="1" s="1"/>
  <c r="Q628" i="1"/>
  <c r="S628" i="1" s="1"/>
  <c r="Q630" i="1"/>
  <c r="S630" i="1" s="1"/>
  <c r="Q631" i="1"/>
  <c r="S631" i="1" s="1"/>
  <c r="Q632" i="1"/>
  <c r="S632" i="1" s="1"/>
  <c r="Q634" i="1"/>
  <c r="S634" i="1" s="1"/>
  <c r="Q636" i="1"/>
  <c r="S636" i="1" s="1"/>
  <c r="Q643" i="1"/>
  <c r="S643" i="1" s="1"/>
  <c r="Q644" i="1"/>
  <c r="S644" i="1" s="1"/>
  <c r="Q645" i="1"/>
  <c r="S645" i="1" s="1"/>
  <c r="Q646" i="1"/>
  <c r="S646" i="1" s="1"/>
  <c r="Q649" i="1"/>
  <c r="S649" i="1" s="1"/>
  <c r="Q652" i="1"/>
  <c r="S652" i="1" s="1"/>
  <c r="Q653" i="1"/>
  <c r="S653" i="1" s="1"/>
  <c r="Q656" i="1"/>
  <c r="S656" i="1" s="1"/>
  <c r="Q657" i="1"/>
  <c r="S657" i="1" s="1"/>
  <c r="Q663" i="1"/>
  <c r="S663" i="1" s="1"/>
  <c r="Q664" i="1"/>
  <c r="S664" i="1" s="1"/>
  <c r="Q665" i="1"/>
  <c r="S665" i="1" s="1"/>
  <c r="Q776" i="1"/>
  <c r="S776" i="1" s="1"/>
  <c r="Q667" i="1"/>
  <c r="S667" i="1" s="1"/>
  <c r="Q668" i="1"/>
  <c r="S668" i="1" s="1"/>
  <c r="Q669" i="1"/>
  <c r="S669" i="1" s="1"/>
  <c r="Q670" i="1"/>
  <c r="S670" i="1" s="1"/>
  <c r="Q672" i="1"/>
  <c r="S672" i="1" s="1"/>
  <c r="Q673" i="1"/>
  <c r="S673" i="1" s="1"/>
  <c r="Q674" i="1"/>
  <c r="S674" i="1" s="1"/>
  <c r="Q675" i="1"/>
  <c r="S675" i="1" s="1"/>
  <c r="Q676" i="1"/>
  <c r="S676" i="1" s="1"/>
  <c r="Q677" i="1"/>
  <c r="S677" i="1" s="1"/>
  <c r="Q678" i="1"/>
  <c r="S678" i="1" s="1"/>
  <c r="Q679" i="1"/>
  <c r="S679" i="1" s="1"/>
  <c r="Q680" i="1"/>
  <c r="S680" i="1" s="1"/>
  <c r="Q681" i="1"/>
  <c r="S681" i="1" s="1"/>
  <c r="Q682" i="1"/>
  <c r="S682" i="1" s="1"/>
  <c r="Q683" i="1"/>
  <c r="S683" i="1" s="1"/>
  <c r="Q684" i="1"/>
  <c r="S684" i="1" s="1"/>
  <c r="Q685" i="1"/>
  <c r="S685" i="1" s="1"/>
  <c r="Q686" i="1"/>
  <c r="S686" i="1" s="1"/>
  <c r="Q687" i="1"/>
  <c r="S687" i="1" s="1"/>
  <c r="Q688" i="1"/>
  <c r="S688" i="1" s="1"/>
  <c r="Q689" i="1"/>
  <c r="S689" i="1" s="1"/>
  <c r="Q690" i="1"/>
  <c r="S690" i="1" s="1"/>
  <c r="Q691" i="1"/>
  <c r="S691" i="1" s="1"/>
  <c r="Q692" i="1"/>
  <c r="S692" i="1" s="1"/>
  <c r="Q693" i="1"/>
  <c r="S693" i="1" s="1"/>
  <c r="Q694" i="1"/>
  <c r="S694" i="1" s="1"/>
  <c r="Q695" i="1"/>
  <c r="S695" i="1" s="1"/>
  <c r="Q696" i="1"/>
  <c r="S696" i="1" s="1"/>
  <c r="Q697" i="1"/>
  <c r="S697" i="1" s="1"/>
  <c r="Q698" i="1"/>
  <c r="S698" i="1" s="1"/>
  <c r="Q699" i="1"/>
  <c r="S699" i="1" s="1"/>
  <c r="Q700" i="1"/>
  <c r="S700" i="1" s="1"/>
  <c r="Q701" i="1"/>
  <c r="S701" i="1" s="1"/>
  <c r="Q702" i="1"/>
  <c r="S702" i="1" s="1"/>
  <c r="Q703" i="1"/>
  <c r="S703" i="1" s="1"/>
  <c r="Q704" i="1"/>
  <c r="S704" i="1" s="1"/>
  <c r="Q705" i="1"/>
  <c r="S705" i="1" s="1"/>
  <c r="Q706" i="1"/>
  <c r="S706" i="1" s="1"/>
  <c r="Q707" i="1"/>
  <c r="S707" i="1" s="1"/>
  <c r="Q708" i="1"/>
  <c r="S708" i="1" s="1"/>
  <c r="Q709" i="1"/>
  <c r="S709" i="1" s="1"/>
  <c r="Q710" i="1"/>
  <c r="S710" i="1" s="1"/>
  <c r="Q711" i="1"/>
  <c r="S711" i="1" s="1"/>
  <c r="Q712" i="1"/>
  <c r="S712" i="1" s="1"/>
  <c r="Q713" i="1"/>
  <c r="S713" i="1" s="1"/>
  <c r="Q714" i="1"/>
  <c r="S714" i="1" s="1"/>
  <c r="Q715" i="1"/>
  <c r="S715" i="1" s="1"/>
  <c r="Q716" i="1"/>
  <c r="S716" i="1" s="1"/>
  <c r="Q717" i="1"/>
  <c r="S717" i="1" s="1"/>
  <c r="Q718" i="1"/>
  <c r="S718" i="1" s="1"/>
  <c r="Q719" i="1"/>
  <c r="S719" i="1" s="1"/>
  <c r="Q721" i="1"/>
  <c r="S721" i="1" s="1"/>
  <c r="Q722" i="1"/>
  <c r="S722" i="1" s="1"/>
  <c r="Q723" i="1"/>
  <c r="S723" i="1" s="1"/>
  <c r="Q729" i="1"/>
  <c r="S729" i="1" s="1"/>
  <c r="Q730" i="1"/>
  <c r="S730" i="1" s="1"/>
  <c r="Q731" i="1"/>
  <c r="S731" i="1" s="1"/>
  <c r="Q732" i="1"/>
  <c r="S732" i="1" s="1"/>
  <c r="Q733" i="1"/>
  <c r="S733" i="1" s="1"/>
  <c r="Q735" i="1"/>
  <c r="S735" i="1" s="1"/>
  <c r="Q736" i="1"/>
  <c r="S736" i="1" s="1"/>
  <c r="Q737" i="1"/>
  <c r="S737" i="1" s="1"/>
  <c r="Q738" i="1"/>
  <c r="S738" i="1" s="1"/>
  <c r="Q739" i="1"/>
  <c r="S739" i="1" s="1"/>
  <c r="Q740" i="1"/>
  <c r="S740" i="1" s="1"/>
  <c r="Q741" i="1"/>
  <c r="S741" i="1" s="1"/>
  <c r="Q743" i="1"/>
  <c r="S743" i="1" s="1"/>
  <c r="Q744" i="1"/>
  <c r="S744" i="1" s="1"/>
  <c r="Q746" i="1"/>
  <c r="S746" i="1" s="1"/>
  <c r="Q749" i="1"/>
  <c r="S749" i="1" s="1"/>
  <c r="Q750" i="1"/>
  <c r="S750" i="1" s="1"/>
  <c r="Q752" i="1"/>
  <c r="S752" i="1" s="1"/>
  <c r="Q753" i="1"/>
  <c r="S753" i="1" s="1"/>
  <c r="Q754" i="1"/>
  <c r="S754" i="1" s="1"/>
  <c r="Q755" i="1"/>
  <c r="S755" i="1" s="1"/>
  <c r="Q756" i="1"/>
  <c r="S756" i="1" s="1"/>
  <c r="Q757" i="1"/>
  <c r="S757" i="1" s="1"/>
  <c r="Q760" i="1"/>
  <c r="S760" i="1" s="1"/>
  <c r="Q761" i="1"/>
  <c r="S761" i="1" s="1"/>
  <c r="Q762" i="1"/>
  <c r="S762" i="1" s="1"/>
  <c r="Q763" i="1"/>
  <c r="S763" i="1" s="1"/>
  <c r="Q764" i="1"/>
  <c r="S764" i="1" s="1"/>
  <c r="Q765" i="1"/>
  <c r="S765" i="1" s="1"/>
  <c r="Q766" i="1"/>
  <c r="S766" i="1" s="1"/>
  <c r="Q767" i="1"/>
  <c r="S767" i="1" s="1"/>
  <c r="Q769" i="1"/>
  <c r="S769" i="1" s="1"/>
  <c r="Q771" i="1"/>
  <c r="S771" i="1" s="1"/>
  <c r="Q775" i="1"/>
  <c r="S775" i="1" s="1"/>
  <c r="Q783" i="1"/>
  <c r="S783" i="1" s="1"/>
  <c r="Q785" i="1"/>
  <c r="S785" i="1" s="1"/>
  <c r="Q786" i="1"/>
  <c r="S786" i="1" s="1"/>
  <c r="Q787" i="1"/>
  <c r="S787" i="1" s="1"/>
  <c r="Q788" i="1"/>
  <c r="S788" i="1" s="1"/>
  <c r="Q790" i="1"/>
  <c r="S790" i="1" s="1"/>
  <c r="Q792" i="1"/>
  <c r="S792" i="1" s="1"/>
  <c r="Q794" i="1"/>
  <c r="S794" i="1" s="1"/>
  <c r="Q795" i="1"/>
  <c r="S795" i="1" s="1"/>
  <c r="Q799" i="1"/>
  <c r="S799" i="1" s="1"/>
  <c r="Q800" i="1"/>
  <c r="S800" i="1" s="1"/>
  <c r="Q802" i="1"/>
  <c r="S802" i="1" s="1"/>
  <c r="Q804" i="1"/>
  <c r="S804" i="1" s="1"/>
  <c r="Q805" i="1"/>
  <c r="S805" i="1" s="1"/>
  <c r="Q806" i="1"/>
  <c r="S806" i="1" s="1"/>
  <c r="Q807" i="1"/>
  <c r="S807" i="1" s="1"/>
  <c r="Q808" i="1"/>
  <c r="S808" i="1" s="1"/>
  <c r="Q809" i="1"/>
  <c r="S809" i="1" s="1"/>
  <c r="Q810" i="1"/>
  <c r="S810" i="1" s="1"/>
  <c r="Q812" i="1"/>
  <c r="S812" i="1" s="1"/>
  <c r="Q813" i="1"/>
  <c r="S813" i="1" s="1"/>
  <c r="Q814" i="1"/>
  <c r="S814" i="1" s="1"/>
  <c r="Q815" i="1"/>
  <c r="S815" i="1" s="1"/>
  <c r="Q816" i="1"/>
  <c r="S816" i="1" s="1"/>
  <c r="Q817" i="1"/>
  <c r="S817" i="1" s="1"/>
  <c r="Q818" i="1"/>
  <c r="S818" i="1" s="1"/>
  <c r="Q819" i="1"/>
  <c r="S819" i="1" s="1"/>
  <c r="Q820" i="1"/>
  <c r="S820" i="1" s="1"/>
  <c r="Q821" i="1"/>
  <c r="S821" i="1" s="1"/>
  <c r="Q822" i="1"/>
  <c r="S822" i="1" s="1"/>
  <c r="Q823" i="1"/>
  <c r="S823" i="1" s="1"/>
  <c r="Q824" i="1"/>
  <c r="S824" i="1" s="1"/>
  <c r="Q825" i="1"/>
  <c r="S825" i="1" s="1"/>
  <c r="Q826" i="1"/>
  <c r="S826" i="1" s="1"/>
  <c r="Q828" i="1"/>
  <c r="S828" i="1" s="1"/>
  <c r="Q829" i="1"/>
  <c r="S829" i="1" s="1"/>
  <c r="Q830" i="1"/>
  <c r="S830" i="1" s="1"/>
  <c r="Q831" i="1"/>
  <c r="S831" i="1" s="1"/>
  <c r="Q832" i="1"/>
  <c r="S832" i="1" s="1"/>
  <c r="Q833" i="1"/>
  <c r="S833" i="1" s="1"/>
  <c r="Q835" i="1"/>
  <c r="S835" i="1" s="1"/>
  <c r="Q836" i="1"/>
  <c r="S836" i="1" s="1"/>
  <c r="Q837" i="1"/>
  <c r="S837" i="1" s="1"/>
  <c r="Q838" i="1"/>
  <c r="S838" i="1" s="1"/>
  <c r="Q839" i="1"/>
  <c r="S839" i="1" s="1"/>
  <c r="Q840" i="1"/>
  <c r="S840" i="1" s="1"/>
  <c r="Q841" i="1"/>
  <c r="S841" i="1" s="1"/>
  <c r="Q842" i="1"/>
  <c r="S842" i="1" s="1"/>
  <c r="Q843" i="1"/>
  <c r="S843" i="1" s="1"/>
  <c r="Q844" i="1"/>
  <c r="S844" i="1" s="1"/>
  <c r="Q845" i="1"/>
  <c r="S845" i="1" s="1"/>
  <c r="Q846" i="1"/>
  <c r="S846" i="1" s="1"/>
  <c r="Q847" i="1"/>
  <c r="S847" i="1" s="1"/>
  <c r="Q848" i="1"/>
  <c r="S848" i="1" s="1"/>
  <c r="Q849" i="1"/>
  <c r="S849" i="1" s="1"/>
  <c r="Q850" i="1"/>
  <c r="S850" i="1" s="1"/>
  <c r="Q851" i="1"/>
  <c r="S851" i="1" s="1"/>
  <c r="Q852" i="1"/>
  <c r="S852" i="1" s="1"/>
  <c r="Q853" i="1"/>
  <c r="S853" i="1" s="1"/>
  <c r="Q854" i="1"/>
  <c r="S854" i="1" s="1"/>
  <c r="Q855" i="1"/>
  <c r="S855" i="1" s="1"/>
  <c r="Q856" i="1"/>
  <c r="S856" i="1" s="1"/>
  <c r="Q857" i="1"/>
  <c r="S857" i="1" s="1"/>
  <c r="Q858" i="1"/>
  <c r="S858" i="1" s="1"/>
  <c r="Q859" i="1"/>
  <c r="S859" i="1" s="1"/>
  <c r="Q860" i="1"/>
  <c r="S860" i="1" s="1"/>
  <c r="Q862" i="1"/>
  <c r="S862" i="1" s="1"/>
  <c r="Q863" i="1"/>
  <c r="S863" i="1" s="1"/>
  <c r="Q864" i="1"/>
  <c r="S864" i="1" s="1"/>
  <c r="Q865" i="1"/>
  <c r="S865" i="1" s="1"/>
  <c r="Q868" i="1"/>
  <c r="S868" i="1" s="1"/>
  <c r="Q869" i="1"/>
  <c r="S869" i="1" s="1"/>
  <c r="Q870" i="1"/>
  <c r="S870" i="1" s="1"/>
  <c r="Q871" i="1"/>
  <c r="S871" i="1" s="1"/>
  <c r="Q873" i="1"/>
  <c r="S873" i="1" s="1"/>
  <c r="Q874" i="1"/>
  <c r="S874" i="1" s="1"/>
  <c r="Q875" i="1"/>
  <c r="S875" i="1" s="1"/>
  <c r="Q876" i="1"/>
  <c r="S876" i="1" s="1"/>
  <c r="Q885" i="1"/>
  <c r="S885" i="1" s="1"/>
  <c r="Q883" i="1"/>
  <c r="S883" i="1" s="1"/>
  <c r="Q881" i="1"/>
  <c r="S881" i="1" s="1"/>
  <c r="Q886" i="1"/>
  <c r="S886" i="1" s="1"/>
  <c r="Q887" i="1"/>
  <c r="S887" i="1" s="1"/>
  <c r="Q888" i="1"/>
  <c r="S888" i="1" s="1"/>
  <c r="Q890" i="1"/>
  <c r="S890" i="1" s="1"/>
  <c r="S17" i="1"/>
  <c r="P516" i="1"/>
  <c r="Q516" i="1" s="1"/>
  <c r="S516" i="1" s="1"/>
  <c r="S549" i="1" l="1"/>
  <c r="M19" i="1"/>
  <c r="J19" i="1"/>
  <c r="M28" i="1"/>
  <c r="J28" i="1"/>
  <c r="A18" i="1"/>
  <c r="A19" i="1" s="1"/>
  <c r="A20" i="1" s="1"/>
  <c r="A21" i="1" s="1"/>
  <c r="A22" i="1" s="1"/>
  <c r="A24" i="1" s="1"/>
  <c r="M420" i="1"/>
  <c r="K33" i="1"/>
  <c r="Q889" i="1"/>
  <c r="S889" i="1" s="1"/>
  <c r="Q872" i="1"/>
  <c r="S872" i="1" s="1"/>
  <c r="P867" i="1"/>
  <c r="Q867" i="1" s="1"/>
  <c r="S867" i="1" s="1"/>
  <c r="P827" i="1"/>
  <c r="Q827" i="1" s="1"/>
  <c r="S827" i="1" s="1"/>
  <c r="P796" i="1"/>
  <c r="Q796" i="1" s="1"/>
  <c r="S796" i="1" s="1"/>
  <c r="P793" i="1"/>
  <c r="Q793" i="1" s="1"/>
  <c r="S793" i="1" s="1"/>
  <c r="P791" i="1"/>
  <c r="Q791" i="1" s="1"/>
  <c r="S791" i="1" s="1"/>
  <c r="P789" i="1"/>
  <c r="Q789" i="1" s="1"/>
  <c r="S789" i="1" s="1"/>
  <c r="P784" i="1"/>
  <c r="Q784" i="1" s="1"/>
  <c r="S784" i="1" s="1"/>
  <c r="P774" i="1"/>
  <c r="Q774" i="1" s="1"/>
  <c r="S774" i="1" s="1"/>
  <c r="Q773" i="1"/>
  <c r="S773" i="1" s="1"/>
  <c r="P768" i="1"/>
  <c r="Q768" i="1" s="1"/>
  <c r="S768" i="1" s="1"/>
  <c r="P759" i="1"/>
  <c r="Q759" i="1" s="1"/>
  <c r="S759" i="1" s="1"/>
  <c r="Q758" i="1"/>
  <c r="S758" i="1" s="1"/>
  <c r="P751" i="1"/>
  <c r="Q751" i="1" s="1"/>
  <c r="S751" i="1" s="1"/>
  <c r="P748" i="1"/>
  <c r="Q748" i="1" s="1"/>
  <c r="S748" i="1" s="1"/>
  <c r="P747" i="1"/>
  <c r="Q747" i="1" s="1"/>
  <c r="S747" i="1" s="1"/>
  <c r="Q745" i="1"/>
  <c r="S745" i="1" s="1"/>
  <c r="P720" i="1"/>
  <c r="Q720" i="1" s="1"/>
  <c r="S720" i="1" s="1"/>
  <c r="Q662" i="1"/>
  <c r="S662" i="1" s="1"/>
  <c r="Q661" i="1"/>
  <c r="S661" i="1" s="1"/>
  <c r="P655" i="1"/>
  <c r="Q655" i="1" s="1"/>
  <c r="S655" i="1" s="1"/>
  <c r="P647" i="1"/>
  <c r="Q647" i="1" s="1"/>
  <c r="S647" i="1" s="1"/>
  <c r="P639" i="1"/>
  <c r="Q639" i="1" s="1"/>
  <c r="S639" i="1" s="1"/>
  <c r="Q629" i="1"/>
  <c r="S629" i="1" s="1"/>
  <c r="P625" i="1"/>
  <c r="Q625" i="1" s="1"/>
  <c r="S625" i="1" s="1"/>
  <c r="P621" i="1"/>
  <c r="Q621" i="1" s="1"/>
  <c r="S621" i="1" s="1"/>
  <c r="P616" i="1"/>
  <c r="Q616" i="1" s="1"/>
  <c r="S616" i="1" s="1"/>
  <c r="P603" i="1"/>
  <c r="Q603" i="1" s="1"/>
  <c r="S603" i="1" s="1"/>
  <c r="P542" i="1"/>
  <c r="Q542" i="1" s="1"/>
  <c r="S542" i="1" s="1"/>
  <c r="Q523" i="1"/>
  <c r="S523" i="1" s="1"/>
  <c r="P522" i="1"/>
  <c r="Q522" i="1" s="1"/>
  <c r="S522" i="1" s="1"/>
  <c r="P513" i="1"/>
  <c r="Q513" i="1" s="1"/>
  <c r="S513" i="1" s="1"/>
  <c r="P510" i="1"/>
  <c r="Q510" i="1" s="1"/>
  <c r="S510" i="1" s="1"/>
  <c r="P456" i="1"/>
  <c r="Q456" i="1" s="1"/>
  <c r="S456" i="1" s="1"/>
  <c r="P434" i="1"/>
  <c r="Q434" i="1" s="1"/>
  <c r="S434" i="1" s="1"/>
  <c r="P433" i="1"/>
  <c r="Q433" i="1" s="1"/>
  <c r="S433" i="1" s="1"/>
  <c r="Q432" i="1"/>
  <c r="S432" i="1" s="1"/>
  <c r="P429" i="1"/>
  <c r="Q429" i="1" s="1"/>
  <c r="S429" i="1" s="1"/>
  <c r="P427" i="1"/>
  <c r="Q427" i="1" s="1"/>
  <c r="S427" i="1" s="1"/>
  <c r="P424" i="1"/>
  <c r="Q424" i="1" s="1"/>
  <c r="S424" i="1" s="1"/>
  <c r="P422" i="1"/>
  <c r="Q422" i="1" s="1"/>
  <c r="S422" i="1" s="1"/>
  <c r="P407" i="1"/>
  <c r="Q407" i="1" s="1"/>
  <c r="S407" i="1" s="1"/>
  <c r="P319" i="1"/>
  <c r="Q319" i="1" s="1"/>
  <c r="S319" i="1" s="1"/>
  <c r="P316" i="1"/>
  <c r="Q316" i="1" s="1"/>
  <c r="S316" i="1" s="1"/>
  <c r="P295" i="1"/>
  <c r="Q295" i="1" s="1"/>
  <c r="S295" i="1" s="1"/>
  <c r="P284" i="1"/>
  <c r="Q284" i="1" s="1"/>
  <c r="S284" i="1" s="1"/>
  <c r="P273" i="1"/>
  <c r="Q273" i="1" s="1"/>
  <c r="S273" i="1" s="1"/>
  <c r="Q270" i="1"/>
  <c r="S270" i="1" s="1"/>
  <c r="P257" i="1"/>
  <c r="Q257" i="1" s="1"/>
  <c r="S257" i="1" s="1"/>
  <c r="P219" i="1"/>
  <c r="Q219" i="1" s="1"/>
  <c r="S219" i="1" s="1"/>
  <c r="Q205" i="1"/>
  <c r="S205" i="1" s="1"/>
  <c r="Q203" i="1"/>
  <c r="S203" i="1" s="1"/>
  <c r="P199" i="1"/>
  <c r="Q199" i="1" s="1"/>
  <c r="S199" i="1" s="1"/>
  <c r="Q168" i="1"/>
  <c r="S168" i="1" s="1"/>
  <c r="P155" i="1"/>
  <c r="Q155" i="1" s="1"/>
  <c r="S155" i="1" s="1"/>
  <c r="P29" i="1"/>
  <c r="L891" i="1"/>
  <c r="I891" i="1"/>
  <c r="H891" i="1"/>
  <c r="F891" i="1"/>
  <c r="M890" i="1"/>
  <c r="J890" i="1"/>
  <c r="M889" i="1"/>
  <c r="J889" i="1"/>
  <c r="M888" i="1"/>
  <c r="J888" i="1"/>
  <c r="M887" i="1"/>
  <c r="J887" i="1"/>
  <c r="M886" i="1"/>
  <c r="J886" i="1"/>
  <c r="M881" i="1"/>
  <c r="J881" i="1"/>
  <c r="M883" i="1"/>
  <c r="J883" i="1"/>
  <c r="M885" i="1"/>
  <c r="J885" i="1"/>
  <c r="M876" i="1"/>
  <c r="K876" i="1"/>
  <c r="J876" i="1"/>
  <c r="M875" i="1"/>
  <c r="K875" i="1"/>
  <c r="J875" i="1"/>
  <c r="M874" i="1"/>
  <c r="K874" i="1"/>
  <c r="J874" i="1"/>
  <c r="M873" i="1"/>
  <c r="K873" i="1"/>
  <c r="J873" i="1"/>
  <c r="M872" i="1"/>
  <c r="K872" i="1"/>
  <c r="J872" i="1"/>
  <c r="M871" i="1"/>
  <c r="K871" i="1"/>
  <c r="J871" i="1"/>
  <c r="M870" i="1"/>
  <c r="K870" i="1"/>
  <c r="J870" i="1"/>
  <c r="M869" i="1"/>
  <c r="J869" i="1"/>
  <c r="M868" i="1"/>
  <c r="J868" i="1"/>
  <c r="J867" i="1"/>
  <c r="M865" i="1"/>
  <c r="K865" i="1"/>
  <c r="J865" i="1"/>
  <c r="M864" i="1"/>
  <c r="K864" i="1"/>
  <c r="J864" i="1"/>
  <c r="M863" i="1"/>
  <c r="J863" i="1"/>
  <c r="M862" i="1"/>
  <c r="J862" i="1"/>
  <c r="M860" i="1"/>
  <c r="K860" i="1"/>
  <c r="J860" i="1"/>
  <c r="M859" i="1"/>
  <c r="K859" i="1"/>
  <c r="J859" i="1"/>
  <c r="M858" i="1"/>
  <c r="K858" i="1"/>
  <c r="J858" i="1"/>
  <c r="M857" i="1"/>
  <c r="K857" i="1"/>
  <c r="J857" i="1"/>
  <c r="M856" i="1"/>
  <c r="K856" i="1"/>
  <c r="J856" i="1"/>
  <c r="M855" i="1"/>
  <c r="K855" i="1"/>
  <c r="J855" i="1"/>
  <c r="M854" i="1"/>
  <c r="K854" i="1"/>
  <c r="J854" i="1"/>
  <c r="M853" i="1"/>
  <c r="K853" i="1"/>
  <c r="J853" i="1"/>
  <c r="M852" i="1"/>
  <c r="K852" i="1"/>
  <c r="J852" i="1"/>
  <c r="M851" i="1"/>
  <c r="K851" i="1"/>
  <c r="J851" i="1"/>
  <c r="M850" i="1"/>
  <c r="K850" i="1"/>
  <c r="J850" i="1"/>
  <c r="M849" i="1"/>
  <c r="K849" i="1"/>
  <c r="J849" i="1"/>
  <c r="M848" i="1"/>
  <c r="K848" i="1"/>
  <c r="J848" i="1"/>
  <c r="M847" i="1"/>
  <c r="K847" i="1"/>
  <c r="J847" i="1"/>
  <c r="M846" i="1"/>
  <c r="K846" i="1"/>
  <c r="J846" i="1"/>
  <c r="M845" i="1"/>
  <c r="K845" i="1"/>
  <c r="J845" i="1"/>
  <c r="M844" i="1"/>
  <c r="K844" i="1"/>
  <c r="J844" i="1"/>
  <c r="M843" i="1"/>
  <c r="K843" i="1"/>
  <c r="J843" i="1"/>
  <c r="M842" i="1"/>
  <c r="K842" i="1"/>
  <c r="J842" i="1"/>
  <c r="M841" i="1"/>
  <c r="K841" i="1"/>
  <c r="J841" i="1"/>
  <c r="M840" i="1"/>
  <c r="K840" i="1"/>
  <c r="J840" i="1"/>
  <c r="M839" i="1"/>
  <c r="K839" i="1"/>
  <c r="J839" i="1"/>
  <c r="M838" i="1"/>
  <c r="K838" i="1"/>
  <c r="J838" i="1"/>
  <c r="M837" i="1"/>
  <c r="K837" i="1"/>
  <c r="J837" i="1"/>
  <c r="M836" i="1"/>
  <c r="K836" i="1"/>
  <c r="J836" i="1"/>
  <c r="M835" i="1"/>
  <c r="K835" i="1"/>
  <c r="J835" i="1"/>
  <c r="M834" i="1"/>
  <c r="K834" i="1"/>
  <c r="J834" i="1"/>
  <c r="M833" i="1"/>
  <c r="K833" i="1"/>
  <c r="J833" i="1"/>
  <c r="M832" i="1"/>
  <c r="K832" i="1"/>
  <c r="J832" i="1"/>
  <c r="M831" i="1"/>
  <c r="K831" i="1"/>
  <c r="J831" i="1"/>
  <c r="M830" i="1"/>
  <c r="K830" i="1"/>
  <c r="J830" i="1"/>
  <c r="M829" i="1"/>
  <c r="K829" i="1"/>
  <c r="J829" i="1"/>
  <c r="M828" i="1"/>
  <c r="K828" i="1"/>
  <c r="J828" i="1"/>
  <c r="M827" i="1"/>
  <c r="K827" i="1"/>
  <c r="J827" i="1"/>
  <c r="M826" i="1"/>
  <c r="K826" i="1"/>
  <c r="J826" i="1"/>
  <c r="M825" i="1"/>
  <c r="K825" i="1"/>
  <c r="J825" i="1"/>
  <c r="M824" i="1"/>
  <c r="K824" i="1"/>
  <c r="J824" i="1"/>
  <c r="M823" i="1"/>
  <c r="K823" i="1"/>
  <c r="J823" i="1"/>
  <c r="M822" i="1"/>
  <c r="K822" i="1"/>
  <c r="J822" i="1"/>
  <c r="M821" i="1"/>
  <c r="K821" i="1"/>
  <c r="J821" i="1"/>
  <c r="M820" i="1"/>
  <c r="K820" i="1"/>
  <c r="J820" i="1"/>
  <c r="M819" i="1"/>
  <c r="K819" i="1"/>
  <c r="J819" i="1"/>
  <c r="M818" i="1"/>
  <c r="K818" i="1"/>
  <c r="J818" i="1"/>
  <c r="M817" i="1"/>
  <c r="K817" i="1"/>
  <c r="J817" i="1"/>
  <c r="M816" i="1"/>
  <c r="K816" i="1"/>
  <c r="J816" i="1"/>
  <c r="M815" i="1"/>
  <c r="K815" i="1"/>
  <c r="J815" i="1"/>
  <c r="M814" i="1"/>
  <c r="K814" i="1"/>
  <c r="J814" i="1"/>
  <c r="M813" i="1"/>
  <c r="K813" i="1"/>
  <c r="J813" i="1"/>
  <c r="M812" i="1"/>
  <c r="K812" i="1"/>
  <c r="J812" i="1"/>
  <c r="M810" i="1"/>
  <c r="K810" i="1"/>
  <c r="J810" i="1"/>
  <c r="M809" i="1"/>
  <c r="K809" i="1"/>
  <c r="J809" i="1"/>
  <c r="M808" i="1"/>
  <c r="K808" i="1"/>
  <c r="J808" i="1"/>
  <c r="M807" i="1"/>
  <c r="K807" i="1"/>
  <c r="J807" i="1"/>
  <c r="M806" i="1"/>
  <c r="K806" i="1"/>
  <c r="J806" i="1"/>
  <c r="M805" i="1"/>
  <c r="K805" i="1"/>
  <c r="J805" i="1"/>
  <c r="M804" i="1"/>
  <c r="J804" i="1"/>
  <c r="M802" i="1"/>
  <c r="K802" i="1"/>
  <c r="J802" i="1"/>
  <c r="M800" i="1"/>
  <c r="K800" i="1"/>
  <c r="J800" i="1"/>
  <c r="J799" i="1"/>
  <c r="M796" i="1"/>
  <c r="J796" i="1"/>
  <c r="M795" i="1"/>
  <c r="J795" i="1"/>
  <c r="M794" i="1"/>
  <c r="J794" i="1"/>
  <c r="M793" i="1"/>
  <c r="J793" i="1"/>
  <c r="M792" i="1"/>
  <c r="J792" i="1"/>
  <c r="M791" i="1"/>
  <c r="J791" i="1"/>
  <c r="M790" i="1"/>
  <c r="J790" i="1"/>
  <c r="M789" i="1"/>
  <c r="J789" i="1"/>
  <c r="M788" i="1"/>
  <c r="J788" i="1"/>
  <c r="M787" i="1"/>
  <c r="J787" i="1"/>
  <c r="M786" i="1"/>
  <c r="J786" i="1"/>
  <c r="M785" i="1"/>
  <c r="J785" i="1"/>
  <c r="M784" i="1"/>
  <c r="J784" i="1"/>
  <c r="M783" i="1"/>
  <c r="J783" i="1"/>
  <c r="M775" i="1"/>
  <c r="K775" i="1"/>
  <c r="J775" i="1"/>
  <c r="M771" i="1"/>
  <c r="K771" i="1"/>
  <c r="J771" i="1"/>
  <c r="M774" i="1"/>
  <c r="K774" i="1"/>
  <c r="J774" i="1"/>
  <c r="M773" i="1"/>
  <c r="J773" i="1"/>
  <c r="M769" i="1"/>
  <c r="K769" i="1"/>
  <c r="J769" i="1"/>
  <c r="M768" i="1"/>
  <c r="K768" i="1"/>
  <c r="J768" i="1"/>
  <c r="M767" i="1"/>
  <c r="K767" i="1"/>
  <c r="J767" i="1"/>
  <c r="M766" i="1"/>
  <c r="K766" i="1"/>
  <c r="J766" i="1"/>
  <c r="M765" i="1"/>
  <c r="K765" i="1"/>
  <c r="J765" i="1"/>
  <c r="M764" i="1"/>
  <c r="K764" i="1"/>
  <c r="J764" i="1"/>
  <c r="M763" i="1"/>
  <c r="K763" i="1"/>
  <c r="J763" i="1"/>
  <c r="M762" i="1"/>
  <c r="K762" i="1"/>
  <c r="J762" i="1"/>
  <c r="M761" i="1"/>
  <c r="J761" i="1"/>
  <c r="M760" i="1"/>
  <c r="J760" i="1"/>
  <c r="M759" i="1"/>
  <c r="J759" i="1"/>
  <c r="M758" i="1"/>
  <c r="J758" i="1"/>
  <c r="M757" i="1"/>
  <c r="J757" i="1"/>
  <c r="M756" i="1"/>
  <c r="J756" i="1"/>
  <c r="M755" i="1"/>
  <c r="J755" i="1"/>
  <c r="M754" i="1"/>
  <c r="J754" i="1"/>
  <c r="M753" i="1"/>
  <c r="J753" i="1"/>
  <c r="M752" i="1"/>
  <c r="J752" i="1"/>
  <c r="M751" i="1"/>
  <c r="J751" i="1"/>
  <c r="M750" i="1"/>
  <c r="J750" i="1"/>
  <c r="M749" i="1"/>
  <c r="J749" i="1"/>
  <c r="M748" i="1"/>
  <c r="J748" i="1"/>
  <c r="M747" i="1"/>
  <c r="J747" i="1"/>
  <c r="M746" i="1"/>
  <c r="J746" i="1"/>
  <c r="M745" i="1"/>
  <c r="J745" i="1"/>
  <c r="M744" i="1"/>
  <c r="J744" i="1"/>
  <c r="J743" i="1"/>
  <c r="M741" i="1"/>
  <c r="K741" i="1"/>
  <c r="J741" i="1"/>
  <c r="M740" i="1"/>
  <c r="K740" i="1"/>
  <c r="J740" i="1"/>
  <c r="M739" i="1"/>
  <c r="K739" i="1"/>
  <c r="J739" i="1"/>
  <c r="M738" i="1"/>
  <c r="K738" i="1"/>
  <c r="J738" i="1"/>
  <c r="M737" i="1"/>
  <c r="K737" i="1"/>
  <c r="J737" i="1"/>
  <c r="M736" i="1"/>
  <c r="K736" i="1"/>
  <c r="J736" i="1"/>
  <c r="M735" i="1"/>
  <c r="K735" i="1"/>
  <c r="J735" i="1"/>
  <c r="M733" i="1"/>
  <c r="K733" i="1"/>
  <c r="J733" i="1"/>
  <c r="M732" i="1"/>
  <c r="K732" i="1"/>
  <c r="J732" i="1"/>
  <c r="M731" i="1"/>
  <c r="K731" i="1"/>
  <c r="J731" i="1"/>
  <c r="M730" i="1"/>
  <c r="K730" i="1"/>
  <c r="J730" i="1"/>
  <c r="M729" i="1"/>
  <c r="K729" i="1"/>
  <c r="J729" i="1"/>
  <c r="M723" i="1"/>
  <c r="K723" i="1"/>
  <c r="J723" i="1"/>
  <c r="M722" i="1"/>
  <c r="K722" i="1"/>
  <c r="J722" i="1"/>
  <c r="M721" i="1"/>
  <c r="K721" i="1"/>
  <c r="J721" i="1"/>
  <c r="M720" i="1"/>
  <c r="K720" i="1"/>
  <c r="J720" i="1"/>
  <c r="M719" i="1"/>
  <c r="K719" i="1"/>
  <c r="J719" i="1"/>
  <c r="M718" i="1"/>
  <c r="K718" i="1"/>
  <c r="J718" i="1"/>
  <c r="M717" i="1"/>
  <c r="K717" i="1"/>
  <c r="J717" i="1"/>
  <c r="M716" i="1"/>
  <c r="K716" i="1"/>
  <c r="J716" i="1"/>
  <c r="M715" i="1"/>
  <c r="K715" i="1"/>
  <c r="J715" i="1"/>
  <c r="M714" i="1"/>
  <c r="K714" i="1"/>
  <c r="J714" i="1"/>
  <c r="M713" i="1"/>
  <c r="K713" i="1"/>
  <c r="J713" i="1"/>
  <c r="M712" i="1"/>
  <c r="K712" i="1"/>
  <c r="J712" i="1"/>
  <c r="M711" i="1"/>
  <c r="K711" i="1"/>
  <c r="J711" i="1"/>
  <c r="M710" i="1"/>
  <c r="K710" i="1"/>
  <c r="J710" i="1"/>
  <c r="M709" i="1"/>
  <c r="K709" i="1"/>
  <c r="J709" i="1"/>
  <c r="M708" i="1"/>
  <c r="K708" i="1"/>
  <c r="J708" i="1"/>
  <c r="M707" i="1"/>
  <c r="K707" i="1"/>
  <c r="J707" i="1"/>
  <c r="M706" i="1"/>
  <c r="K706" i="1"/>
  <c r="J706" i="1"/>
  <c r="M705" i="1"/>
  <c r="K705" i="1"/>
  <c r="J705" i="1"/>
  <c r="M704" i="1"/>
  <c r="K704" i="1"/>
  <c r="J704" i="1"/>
  <c r="M703" i="1"/>
  <c r="K703" i="1"/>
  <c r="J703" i="1"/>
  <c r="M702" i="1"/>
  <c r="K702" i="1"/>
  <c r="J702" i="1"/>
  <c r="M701" i="1"/>
  <c r="K701" i="1"/>
  <c r="J701" i="1"/>
  <c r="M700" i="1"/>
  <c r="K700" i="1"/>
  <c r="J700" i="1"/>
  <c r="M699" i="1"/>
  <c r="K699" i="1"/>
  <c r="J699" i="1"/>
  <c r="M698" i="1"/>
  <c r="K698" i="1"/>
  <c r="J698" i="1"/>
  <c r="M697" i="1"/>
  <c r="K697" i="1"/>
  <c r="J697" i="1"/>
  <c r="M696" i="1"/>
  <c r="K696" i="1"/>
  <c r="J696" i="1"/>
  <c r="M695" i="1"/>
  <c r="K695" i="1"/>
  <c r="J695" i="1"/>
  <c r="M694" i="1"/>
  <c r="K694" i="1"/>
  <c r="J694" i="1"/>
  <c r="M693" i="1"/>
  <c r="K693" i="1"/>
  <c r="J693" i="1"/>
  <c r="M692" i="1"/>
  <c r="K692" i="1"/>
  <c r="J692" i="1"/>
  <c r="M691" i="1"/>
  <c r="K691" i="1"/>
  <c r="J691" i="1"/>
  <c r="M690" i="1"/>
  <c r="K690" i="1"/>
  <c r="J690" i="1"/>
  <c r="M689" i="1"/>
  <c r="K689" i="1"/>
  <c r="J689" i="1"/>
  <c r="M688" i="1"/>
  <c r="K688" i="1"/>
  <c r="J688" i="1"/>
  <c r="M687" i="1"/>
  <c r="K687" i="1"/>
  <c r="J687" i="1"/>
  <c r="M686" i="1"/>
  <c r="K686" i="1"/>
  <c r="J686" i="1"/>
  <c r="M685" i="1"/>
  <c r="K685" i="1"/>
  <c r="J685" i="1"/>
  <c r="M684" i="1"/>
  <c r="K684" i="1"/>
  <c r="J684" i="1"/>
  <c r="M683" i="1"/>
  <c r="K683" i="1"/>
  <c r="J683" i="1"/>
  <c r="M682" i="1"/>
  <c r="K682" i="1"/>
  <c r="J682" i="1"/>
  <c r="M681" i="1"/>
  <c r="K681" i="1"/>
  <c r="J681" i="1"/>
  <c r="M680" i="1"/>
  <c r="K680" i="1"/>
  <c r="J680" i="1"/>
  <c r="M679" i="1"/>
  <c r="K679" i="1"/>
  <c r="J679" i="1"/>
  <c r="M678" i="1"/>
  <c r="K678" i="1"/>
  <c r="J678" i="1"/>
  <c r="M677" i="1"/>
  <c r="K677" i="1"/>
  <c r="J677" i="1"/>
  <c r="M676" i="1"/>
  <c r="K676" i="1"/>
  <c r="J676" i="1"/>
  <c r="M675" i="1"/>
  <c r="K675" i="1"/>
  <c r="J675" i="1"/>
  <c r="M674" i="1"/>
  <c r="K674" i="1"/>
  <c r="J674" i="1"/>
  <c r="M673" i="1"/>
  <c r="K673" i="1"/>
  <c r="J673" i="1"/>
  <c r="M672" i="1"/>
  <c r="K672" i="1"/>
  <c r="J672" i="1"/>
  <c r="M670" i="1"/>
  <c r="K670" i="1"/>
  <c r="J670" i="1"/>
  <c r="M669" i="1"/>
  <c r="K669" i="1"/>
  <c r="J669" i="1"/>
  <c r="M668" i="1"/>
  <c r="K668" i="1"/>
  <c r="J668" i="1"/>
  <c r="M667" i="1"/>
  <c r="K667" i="1"/>
  <c r="J667" i="1"/>
  <c r="M776" i="1"/>
  <c r="K776" i="1"/>
  <c r="J776" i="1"/>
  <c r="M665" i="1"/>
  <c r="K665" i="1"/>
  <c r="J665" i="1"/>
  <c r="M664" i="1"/>
  <c r="K664" i="1"/>
  <c r="J664" i="1"/>
  <c r="M663" i="1"/>
  <c r="K663" i="1"/>
  <c r="J663" i="1"/>
  <c r="M662" i="1"/>
  <c r="J662" i="1"/>
  <c r="M661" i="1"/>
  <c r="J661" i="1"/>
  <c r="M657" i="1"/>
  <c r="K657" i="1"/>
  <c r="J657" i="1"/>
  <c r="M656" i="1"/>
  <c r="K656" i="1"/>
  <c r="J656" i="1"/>
  <c r="M655" i="1"/>
  <c r="J655" i="1"/>
  <c r="M653" i="1"/>
  <c r="K653" i="1"/>
  <c r="J653" i="1"/>
  <c r="J652" i="1"/>
  <c r="M649" i="1"/>
  <c r="J649" i="1"/>
  <c r="M647" i="1"/>
  <c r="J647" i="1"/>
  <c r="M646" i="1"/>
  <c r="J646" i="1"/>
  <c r="M645" i="1"/>
  <c r="J645" i="1"/>
  <c r="M644" i="1"/>
  <c r="J644" i="1"/>
  <c r="M643" i="1"/>
  <c r="J643" i="1"/>
  <c r="M639" i="1"/>
  <c r="K639" i="1"/>
  <c r="J639" i="1"/>
  <c r="M636" i="1"/>
  <c r="J636" i="1"/>
  <c r="M634" i="1"/>
  <c r="K634" i="1"/>
  <c r="J634" i="1"/>
  <c r="M632" i="1"/>
  <c r="K632" i="1"/>
  <c r="J632" i="1"/>
  <c r="M631" i="1"/>
  <c r="K631" i="1"/>
  <c r="J631" i="1"/>
  <c r="M630" i="1"/>
  <c r="J630" i="1"/>
  <c r="M629" i="1"/>
  <c r="J629" i="1"/>
  <c r="M628" i="1"/>
  <c r="J628" i="1"/>
  <c r="M627" i="1"/>
  <c r="J627" i="1"/>
  <c r="M626" i="1"/>
  <c r="J626" i="1"/>
  <c r="M625" i="1"/>
  <c r="J625" i="1"/>
  <c r="M624" i="1"/>
  <c r="J624" i="1"/>
  <c r="M623" i="1"/>
  <c r="J623" i="1"/>
  <c r="M622" i="1"/>
  <c r="J622" i="1"/>
  <c r="M621" i="1"/>
  <c r="J621" i="1"/>
  <c r="M620" i="1"/>
  <c r="J620" i="1"/>
  <c r="M619" i="1"/>
  <c r="J619" i="1"/>
  <c r="M618" i="1"/>
  <c r="J618" i="1"/>
  <c r="M617" i="1"/>
  <c r="J617" i="1"/>
  <c r="J616" i="1"/>
  <c r="M614" i="1"/>
  <c r="K614" i="1"/>
  <c r="J614" i="1"/>
  <c r="M613" i="1"/>
  <c r="K613" i="1"/>
  <c r="J613" i="1"/>
  <c r="M612" i="1"/>
  <c r="K612" i="1"/>
  <c r="J612" i="1"/>
  <c r="M611" i="1"/>
  <c r="K611" i="1"/>
  <c r="J611" i="1"/>
  <c r="M610" i="1"/>
  <c r="K610" i="1"/>
  <c r="J610" i="1"/>
  <c r="M609" i="1"/>
  <c r="K609" i="1"/>
  <c r="J609" i="1"/>
  <c r="M608" i="1"/>
  <c r="K608" i="1"/>
  <c r="J608" i="1"/>
  <c r="M607" i="1"/>
  <c r="K607" i="1"/>
  <c r="J607" i="1"/>
  <c r="M606" i="1"/>
  <c r="K606" i="1"/>
  <c r="J606" i="1"/>
  <c r="M605" i="1"/>
  <c r="K605" i="1"/>
  <c r="J605" i="1"/>
  <c r="M604" i="1"/>
  <c r="K604" i="1"/>
  <c r="J604" i="1"/>
  <c r="M603" i="1"/>
  <c r="K603" i="1"/>
  <c r="J603" i="1"/>
  <c r="M602" i="1"/>
  <c r="K602" i="1"/>
  <c r="J602" i="1"/>
  <c r="M601" i="1"/>
  <c r="K601" i="1"/>
  <c r="J601" i="1"/>
  <c r="M600" i="1"/>
  <c r="K600" i="1"/>
  <c r="J600" i="1"/>
  <c r="M599" i="1"/>
  <c r="K599" i="1"/>
  <c r="J599" i="1"/>
  <c r="M598" i="1"/>
  <c r="K598" i="1"/>
  <c r="J598" i="1"/>
  <c r="M597" i="1"/>
  <c r="K597" i="1"/>
  <c r="J597" i="1"/>
  <c r="M596" i="1"/>
  <c r="K596" i="1"/>
  <c r="J596" i="1"/>
  <c r="M595" i="1"/>
  <c r="K595" i="1"/>
  <c r="J595" i="1"/>
  <c r="M594" i="1"/>
  <c r="K594" i="1"/>
  <c r="J594" i="1"/>
  <c r="M593" i="1"/>
  <c r="K593" i="1"/>
  <c r="J593" i="1"/>
  <c r="M592" i="1"/>
  <c r="K592" i="1"/>
  <c r="J592" i="1"/>
  <c r="M591" i="1"/>
  <c r="K591" i="1"/>
  <c r="J591" i="1"/>
  <c r="M590" i="1"/>
  <c r="K590" i="1"/>
  <c r="J590" i="1"/>
  <c r="M589" i="1"/>
  <c r="K589" i="1"/>
  <c r="J589" i="1"/>
  <c r="M588" i="1"/>
  <c r="K588" i="1"/>
  <c r="J588" i="1"/>
  <c r="M587" i="1"/>
  <c r="K587" i="1"/>
  <c r="J587" i="1"/>
  <c r="M586" i="1"/>
  <c r="K586" i="1"/>
  <c r="J586" i="1"/>
  <c r="M585" i="1"/>
  <c r="K585" i="1"/>
  <c r="J585" i="1"/>
  <c r="M584" i="1"/>
  <c r="K584" i="1"/>
  <c r="J584" i="1"/>
  <c r="M583" i="1"/>
  <c r="K583" i="1"/>
  <c r="J583" i="1"/>
  <c r="M582" i="1"/>
  <c r="K582" i="1"/>
  <c r="J582" i="1"/>
  <c r="M581" i="1"/>
  <c r="K581" i="1"/>
  <c r="J581" i="1"/>
  <c r="M580" i="1"/>
  <c r="K580" i="1"/>
  <c r="J580" i="1"/>
  <c r="M579" i="1"/>
  <c r="K579" i="1"/>
  <c r="J579" i="1"/>
  <c r="M578" i="1"/>
  <c r="K578" i="1"/>
  <c r="J578" i="1"/>
  <c r="M577" i="1"/>
  <c r="K577" i="1"/>
  <c r="J577" i="1"/>
  <c r="M576" i="1"/>
  <c r="K576" i="1"/>
  <c r="J576" i="1"/>
  <c r="M575" i="1"/>
  <c r="K575" i="1"/>
  <c r="J575" i="1"/>
  <c r="M574" i="1"/>
  <c r="K574" i="1"/>
  <c r="J574" i="1"/>
  <c r="M573" i="1"/>
  <c r="K573" i="1"/>
  <c r="J573" i="1"/>
  <c r="M572" i="1"/>
  <c r="K572" i="1"/>
  <c r="J572" i="1"/>
  <c r="M571" i="1"/>
  <c r="K571" i="1"/>
  <c r="J571" i="1"/>
  <c r="M570" i="1"/>
  <c r="K570" i="1"/>
  <c r="J570" i="1"/>
  <c r="M569" i="1"/>
  <c r="K569" i="1"/>
  <c r="J569" i="1"/>
  <c r="M568" i="1"/>
  <c r="K568" i="1"/>
  <c r="J568" i="1"/>
  <c r="M567" i="1"/>
  <c r="K567" i="1"/>
  <c r="J567" i="1"/>
  <c r="M566" i="1"/>
  <c r="K566" i="1"/>
  <c r="J566" i="1"/>
  <c r="M565" i="1"/>
  <c r="K565" i="1"/>
  <c r="J565" i="1"/>
  <c r="M563" i="1"/>
  <c r="K563" i="1"/>
  <c r="J563" i="1"/>
  <c r="M560" i="1"/>
  <c r="K560" i="1"/>
  <c r="J560" i="1"/>
  <c r="M641" i="1"/>
  <c r="K641" i="1"/>
  <c r="J641" i="1"/>
  <c r="M559" i="1"/>
  <c r="K559" i="1"/>
  <c r="J559" i="1"/>
  <c r="M558" i="1"/>
  <c r="K558" i="1"/>
  <c r="J558" i="1"/>
  <c r="M557" i="1"/>
  <c r="K557" i="1"/>
  <c r="J557" i="1"/>
  <c r="M556" i="1"/>
  <c r="K556" i="1"/>
  <c r="J556" i="1"/>
  <c r="M555" i="1"/>
  <c r="K555" i="1"/>
  <c r="J555" i="1"/>
  <c r="M554" i="1"/>
  <c r="K554" i="1"/>
  <c r="J554" i="1"/>
  <c r="M553" i="1"/>
  <c r="K553" i="1"/>
  <c r="J553" i="1"/>
  <c r="M552" i="1"/>
  <c r="J552" i="1"/>
  <c r="M551" i="1"/>
  <c r="J551" i="1"/>
  <c r="J549" i="1"/>
  <c r="M546" i="1"/>
  <c r="J546" i="1"/>
  <c r="M545" i="1"/>
  <c r="J545" i="1"/>
  <c r="M544" i="1"/>
  <c r="J544" i="1"/>
  <c r="M543" i="1"/>
  <c r="J543" i="1"/>
  <c r="M542" i="1"/>
  <c r="J542" i="1"/>
  <c r="M529" i="1"/>
  <c r="J529" i="1"/>
  <c r="M541" i="1"/>
  <c r="J541" i="1"/>
  <c r="M539" i="1"/>
  <c r="K539" i="1"/>
  <c r="J539" i="1"/>
  <c r="M538" i="1"/>
  <c r="K538" i="1"/>
  <c r="J538" i="1"/>
  <c r="M537" i="1"/>
  <c r="K537" i="1"/>
  <c r="J537" i="1"/>
  <c r="M536" i="1"/>
  <c r="K536" i="1"/>
  <c r="J536" i="1"/>
  <c r="M534" i="1"/>
  <c r="K534" i="1"/>
  <c r="J534" i="1"/>
  <c r="M532" i="1"/>
  <c r="K532" i="1"/>
  <c r="J532" i="1"/>
  <c r="M526" i="1"/>
  <c r="J526" i="1"/>
  <c r="M523" i="1"/>
  <c r="K523" i="1"/>
  <c r="J523" i="1"/>
  <c r="M522" i="1"/>
  <c r="K522" i="1"/>
  <c r="J522" i="1"/>
  <c r="M521" i="1"/>
  <c r="K521" i="1"/>
  <c r="J521" i="1"/>
  <c r="M520" i="1"/>
  <c r="K520" i="1"/>
  <c r="J520" i="1"/>
  <c r="M519" i="1"/>
  <c r="K519" i="1"/>
  <c r="J519" i="1"/>
  <c r="M518" i="1"/>
  <c r="K518" i="1"/>
  <c r="J518" i="1"/>
  <c r="M517" i="1"/>
  <c r="J517" i="1"/>
  <c r="M516" i="1"/>
  <c r="J516" i="1"/>
  <c r="M515" i="1"/>
  <c r="J515" i="1"/>
  <c r="M514" i="1"/>
  <c r="J514" i="1"/>
  <c r="M513" i="1"/>
  <c r="J513" i="1"/>
  <c r="M530" i="1"/>
  <c r="J530" i="1"/>
  <c r="M512" i="1"/>
  <c r="J512" i="1"/>
  <c r="M511" i="1"/>
  <c r="J511" i="1"/>
  <c r="J510" i="1"/>
  <c r="M508" i="1"/>
  <c r="K508" i="1"/>
  <c r="J508" i="1"/>
  <c r="M507" i="1"/>
  <c r="K507" i="1"/>
  <c r="J507" i="1"/>
  <c r="M506" i="1"/>
  <c r="K506" i="1"/>
  <c r="J506" i="1"/>
  <c r="M505" i="1"/>
  <c r="K505" i="1"/>
  <c r="J505" i="1"/>
  <c r="M504" i="1"/>
  <c r="K504" i="1"/>
  <c r="J504" i="1"/>
  <c r="M503" i="1"/>
  <c r="K503" i="1"/>
  <c r="J503" i="1"/>
  <c r="M502" i="1"/>
  <c r="K502" i="1"/>
  <c r="J502" i="1"/>
  <c r="M501" i="1"/>
  <c r="K501" i="1"/>
  <c r="J501" i="1"/>
  <c r="M500" i="1"/>
  <c r="K500" i="1"/>
  <c r="J500" i="1"/>
  <c r="M499" i="1"/>
  <c r="K499" i="1"/>
  <c r="J499" i="1"/>
  <c r="M498" i="1"/>
  <c r="K498" i="1"/>
  <c r="J498" i="1"/>
  <c r="M497" i="1"/>
  <c r="K497" i="1"/>
  <c r="J497" i="1"/>
  <c r="M496" i="1"/>
  <c r="K496" i="1"/>
  <c r="J496" i="1"/>
  <c r="M495" i="1"/>
  <c r="K495" i="1"/>
  <c r="J495" i="1"/>
  <c r="M494" i="1"/>
  <c r="K494" i="1"/>
  <c r="J494" i="1"/>
  <c r="M493" i="1"/>
  <c r="K493" i="1"/>
  <c r="J493" i="1"/>
  <c r="M492" i="1"/>
  <c r="K492" i="1"/>
  <c r="J492" i="1"/>
  <c r="M491" i="1"/>
  <c r="K491" i="1"/>
  <c r="J491" i="1"/>
  <c r="M490" i="1"/>
  <c r="K490" i="1"/>
  <c r="J490" i="1"/>
  <c r="M489" i="1"/>
  <c r="K489" i="1"/>
  <c r="J489" i="1"/>
  <c r="M488" i="1"/>
  <c r="K488" i="1"/>
  <c r="J488" i="1"/>
  <c r="M487" i="1"/>
  <c r="K487" i="1"/>
  <c r="J487" i="1"/>
  <c r="M486" i="1"/>
  <c r="K486" i="1"/>
  <c r="J486" i="1"/>
  <c r="M485" i="1"/>
  <c r="K485" i="1"/>
  <c r="J485" i="1"/>
  <c r="M484" i="1"/>
  <c r="K484" i="1"/>
  <c r="J484" i="1"/>
  <c r="M483" i="1"/>
  <c r="K483" i="1"/>
  <c r="J483" i="1"/>
  <c r="M482" i="1"/>
  <c r="K482" i="1"/>
  <c r="J482" i="1"/>
  <c r="M481" i="1"/>
  <c r="K481" i="1"/>
  <c r="J481" i="1"/>
  <c r="M480" i="1"/>
  <c r="K480" i="1"/>
  <c r="J480" i="1"/>
  <c r="M479" i="1"/>
  <c r="K479" i="1"/>
  <c r="J479" i="1"/>
  <c r="M478" i="1"/>
  <c r="K478" i="1"/>
  <c r="J478" i="1"/>
  <c r="M477" i="1"/>
  <c r="K477" i="1"/>
  <c r="J477" i="1"/>
  <c r="M476" i="1"/>
  <c r="K476" i="1"/>
  <c r="J476" i="1"/>
  <c r="M475" i="1"/>
  <c r="K475" i="1"/>
  <c r="J475" i="1"/>
  <c r="M474" i="1"/>
  <c r="K474" i="1"/>
  <c r="J474" i="1"/>
  <c r="M473" i="1"/>
  <c r="K473" i="1"/>
  <c r="J473" i="1"/>
  <c r="M472" i="1"/>
  <c r="K472" i="1"/>
  <c r="J472" i="1"/>
  <c r="M471" i="1"/>
  <c r="K471" i="1"/>
  <c r="J471" i="1"/>
  <c r="M470" i="1"/>
  <c r="K470" i="1"/>
  <c r="J470" i="1"/>
  <c r="M469" i="1"/>
  <c r="K469" i="1"/>
  <c r="J469" i="1"/>
  <c r="M468" i="1"/>
  <c r="K468" i="1"/>
  <c r="J468" i="1"/>
  <c r="M467" i="1"/>
  <c r="K467" i="1"/>
  <c r="J467" i="1"/>
  <c r="M466" i="1"/>
  <c r="K466" i="1"/>
  <c r="J466" i="1"/>
  <c r="M465" i="1"/>
  <c r="K465" i="1"/>
  <c r="J465" i="1"/>
  <c r="M464" i="1"/>
  <c r="K464" i="1"/>
  <c r="J464" i="1"/>
  <c r="M463" i="1"/>
  <c r="K463" i="1"/>
  <c r="J463" i="1"/>
  <c r="M462" i="1"/>
  <c r="K462" i="1"/>
  <c r="J462" i="1"/>
  <c r="M461" i="1"/>
  <c r="K461" i="1"/>
  <c r="J461" i="1"/>
  <c r="M460" i="1"/>
  <c r="K460" i="1"/>
  <c r="J460" i="1"/>
  <c r="M458" i="1"/>
  <c r="K458" i="1"/>
  <c r="J458" i="1"/>
  <c r="M457" i="1"/>
  <c r="K457" i="1"/>
  <c r="J457" i="1"/>
  <c r="M456" i="1"/>
  <c r="K456" i="1"/>
  <c r="J456" i="1"/>
  <c r="M455" i="1"/>
  <c r="K455" i="1"/>
  <c r="J455" i="1"/>
  <c r="M454" i="1"/>
  <c r="K454" i="1"/>
  <c r="J454" i="1"/>
  <c r="M453" i="1"/>
  <c r="K453" i="1"/>
  <c r="J453" i="1"/>
  <c r="M531" i="1"/>
  <c r="K531" i="1"/>
  <c r="J531" i="1"/>
  <c r="M527" i="1"/>
  <c r="K527" i="1"/>
  <c r="J527" i="1"/>
  <c r="M452" i="1"/>
  <c r="K452" i="1"/>
  <c r="J452" i="1"/>
  <c r="M451" i="1"/>
  <c r="K451" i="1"/>
  <c r="J451" i="1"/>
  <c r="M450" i="1"/>
  <c r="J450" i="1"/>
  <c r="M448" i="1"/>
  <c r="K448" i="1"/>
  <c r="J448" i="1"/>
  <c r="M447" i="1"/>
  <c r="K447" i="1"/>
  <c r="J447" i="1"/>
  <c r="M440" i="1"/>
  <c r="K440" i="1"/>
  <c r="J440" i="1"/>
  <c r="M438" i="1"/>
  <c r="J438" i="1"/>
  <c r="M434" i="1"/>
  <c r="J434" i="1"/>
  <c r="M433" i="1"/>
  <c r="J433" i="1"/>
  <c r="M432" i="1"/>
  <c r="J432" i="1"/>
  <c r="M431" i="1"/>
  <c r="J431" i="1"/>
  <c r="M430" i="1"/>
  <c r="J430" i="1"/>
  <c r="M429" i="1"/>
  <c r="J429" i="1"/>
  <c r="M428" i="1"/>
  <c r="J428" i="1"/>
  <c r="M427" i="1"/>
  <c r="J427" i="1"/>
  <c r="M425" i="1"/>
  <c r="K425" i="1"/>
  <c r="J425" i="1"/>
  <c r="M424" i="1"/>
  <c r="J424" i="1"/>
  <c r="M422" i="1"/>
  <c r="J422" i="1"/>
  <c r="J420" i="1"/>
  <c r="M416" i="1"/>
  <c r="J416" i="1"/>
  <c r="M412" i="1"/>
  <c r="K412" i="1"/>
  <c r="J412" i="1"/>
  <c r="M411" i="1"/>
  <c r="K411" i="1"/>
  <c r="J411" i="1"/>
  <c r="M410" i="1"/>
  <c r="K410" i="1"/>
  <c r="J410" i="1"/>
  <c r="M409" i="1"/>
  <c r="K409" i="1"/>
  <c r="J409" i="1"/>
  <c r="M408" i="1"/>
  <c r="K408" i="1"/>
  <c r="J408" i="1"/>
  <c r="M407" i="1"/>
  <c r="J407" i="1"/>
  <c r="M406" i="1"/>
  <c r="J406" i="1"/>
  <c r="M405" i="1"/>
  <c r="J405" i="1"/>
  <c r="M404" i="1"/>
  <c r="J404" i="1"/>
  <c r="M403" i="1"/>
  <c r="J403" i="1"/>
  <c r="M401" i="1"/>
  <c r="K401" i="1"/>
  <c r="J401" i="1"/>
  <c r="M400" i="1"/>
  <c r="K400" i="1"/>
  <c r="J400" i="1"/>
  <c r="M399" i="1"/>
  <c r="K399" i="1"/>
  <c r="J399" i="1"/>
  <c r="M398" i="1"/>
  <c r="K398" i="1"/>
  <c r="J398" i="1"/>
  <c r="M397" i="1"/>
  <c r="K397" i="1"/>
  <c r="J397" i="1"/>
  <c r="M396" i="1"/>
  <c r="K396" i="1"/>
  <c r="J396" i="1"/>
  <c r="M395" i="1"/>
  <c r="K395" i="1"/>
  <c r="J395" i="1"/>
  <c r="M394" i="1"/>
  <c r="K394" i="1"/>
  <c r="J394" i="1"/>
  <c r="M393" i="1"/>
  <c r="K393" i="1"/>
  <c r="J393" i="1"/>
  <c r="M392" i="1"/>
  <c r="K392" i="1"/>
  <c r="J392" i="1"/>
  <c r="M391" i="1"/>
  <c r="K391" i="1"/>
  <c r="J391" i="1"/>
  <c r="M390" i="1"/>
  <c r="K390" i="1"/>
  <c r="J390" i="1"/>
  <c r="M389" i="1"/>
  <c r="K389" i="1"/>
  <c r="J389" i="1"/>
  <c r="M388" i="1"/>
  <c r="K388" i="1"/>
  <c r="J388" i="1"/>
  <c r="M387" i="1"/>
  <c r="K387" i="1"/>
  <c r="J387" i="1"/>
  <c r="M386" i="1"/>
  <c r="K386" i="1"/>
  <c r="J386" i="1"/>
  <c r="M385" i="1"/>
  <c r="K385" i="1"/>
  <c r="J385" i="1"/>
  <c r="M384" i="1"/>
  <c r="K384" i="1"/>
  <c r="J384" i="1"/>
  <c r="M383" i="1"/>
  <c r="K383" i="1"/>
  <c r="J383" i="1"/>
  <c r="M382" i="1"/>
  <c r="K382" i="1"/>
  <c r="J382" i="1"/>
  <c r="M381" i="1"/>
  <c r="K381" i="1"/>
  <c r="J381" i="1"/>
  <c r="M380" i="1"/>
  <c r="K380" i="1"/>
  <c r="J380" i="1"/>
  <c r="M379" i="1"/>
  <c r="K379" i="1"/>
  <c r="J379" i="1"/>
  <c r="M378" i="1"/>
  <c r="K378" i="1"/>
  <c r="J378" i="1"/>
  <c r="M377" i="1"/>
  <c r="K377" i="1"/>
  <c r="J377" i="1"/>
  <c r="M376" i="1"/>
  <c r="K376" i="1"/>
  <c r="J376" i="1"/>
  <c r="M375" i="1"/>
  <c r="K375" i="1"/>
  <c r="J375" i="1"/>
  <c r="M374" i="1"/>
  <c r="K374" i="1"/>
  <c r="J374" i="1"/>
  <c r="M373" i="1"/>
  <c r="K373" i="1"/>
  <c r="J373" i="1"/>
  <c r="M372" i="1"/>
  <c r="K372" i="1"/>
  <c r="J372" i="1"/>
  <c r="M371" i="1"/>
  <c r="K371" i="1"/>
  <c r="J371" i="1"/>
  <c r="M370" i="1"/>
  <c r="K370" i="1"/>
  <c r="J370" i="1"/>
  <c r="M369" i="1"/>
  <c r="K369" i="1"/>
  <c r="J369" i="1"/>
  <c r="M368" i="1"/>
  <c r="K368" i="1"/>
  <c r="J368" i="1"/>
  <c r="M367" i="1"/>
  <c r="K367" i="1"/>
  <c r="J367" i="1"/>
  <c r="M366" i="1"/>
  <c r="K366" i="1"/>
  <c r="J366" i="1"/>
  <c r="M365" i="1"/>
  <c r="K365" i="1"/>
  <c r="J365" i="1"/>
  <c r="M364" i="1"/>
  <c r="K364" i="1"/>
  <c r="J364" i="1"/>
  <c r="M363" i="1"/>
  <c r="K363" i="1"/>
  <c r="J363" i="1"/>
  <c r="M362" i="1"/>
  <c r="K362" i="1"/>
  <c r="J362" i="1"/>
  <c r="M361" i="1"/>
  <c r="K361" i="1"/>
  <c r="J361" i="1"/>
  <c r="M360" i="1"/>
  <c r="K360" i="1"/>
  <c r="J360" i="1"/>
  <c r="M359" i="1"/>
  <c r="K359" i="1"/>
  <c r="J359" i="1"/>
  <c r="M358" i="1"/>
  <c r="K358" i="1"/>
  <c r="J358" i="1"/>
  <c r="M357" i="1"/>
  <c r="K357" i="1"/>
  <c r="J357" i="1"/>
  <c r="M355" i="1"/>
  <c r="K355" i="1"/>
  <c r="J355" i="1"/>
  <c r="M353" i="1"/>
  <c r="K353" i="1"/>
  <c r="J353" i="1"/>
  <c r="M414" i="1"/>
  <c r="K414" i="1"/>
  <c r="J414" i="1"/>
  <c r="M352" i="1"/>
  <c r="K352" i="1"/>
  <c r="J352" i="1"/>
  <c r="M351" i="1"/>
  <c r="K351" i="1"/>
  <c r="J351" i="1"/>
  <c r="M418" i="1"/>
  <c r="K418" i="1"/>
  <c r="J418" i="1"/>
  <c r="M350" i="1"/>
  <c r="K350" i="1"/>
  <c r="J350" i="1"/>
  <c r="M349" i="1"/>
  <c r="K349" i="1"/>
  <c r="J349" i="1"/>
  <c r="M348" i="1"/>
  <c r="K348" i="1"/>
  <c r="J348" i="1"/>
  <c r="M347" i="1"/>
  <c r="K347" i="1"/>
  <c r="J347" i="1"/>
  <c r="M346" i="1"/>
  <c r="J346" i="1"/>
  <c r="M345" i="1"/>
  <c r="J345" i="1"/>
  <c r="M344" i="1"/>
  <c r="J344" i="1"/>
  <c r="J343" i="1"/>
  <c r="M341" i="1"/>
  <c r="K341" i="1"/>
  <c r="J341" i="1"/>
  <c r="M340" i="1"/>
  <c r="K340" i="1"/>
  <c r="J340" i="1"/>
  <c r="M417" i="1"/>
  <c r="K417" i="1"/>
  <c r="J417" i="1"/>
  <c r="M338" i="1"/>
  <c r="K338" i="1"/>
  <c r="J338" i="1"/>
  <c r="M337" i="1"/>
  <c r="K337" i="1"/>
  <c r="J337" i="1"/>
  <c r="M336" i="1"/>
  <c r="J336" i="1"/>
  <c r="M333" i="1"/>
  <c r="K333" i="1"/>
  <c r="J333" i="1"/>
  <c r="J332" i="1"/>
  <c r="M329" i="1"/>
  <c r="J329" i="1"/>
  <c r="M328" i="1"/>
  <c r="J328" i="1"/>
  <c r="M327" i="1"/>
  <c r="J327" i="1"/>
  <c r="M326" i="1"/>
  <c r="J326" i="1"/>
  <c r="M325" i="1"/>
  <c r="J325" i="1"/>
  <c r="M324" i="1"/>
  <c r="J324" i="1"/>
  <c r="M323" i="1"/>
  <c r="J323" i="1"/>
  <c r="M319" i="1"/>
  <c r="J319" i="1"/>
  <c r="J313" i="1"/>
  <c r="M315" i="1"/>
  <c r="K315" i="1"/>
  <c r="J315" i="1"/>
  <c r="M316" i="1"/>
  <c r="K316" i="1"/>
  <c r="J316" i="1"/>
  <c r="M311" i="1"/>
  <c r="K311" i="1"/>
  <c r="J311" i="1"/>
  <c r="M310" i="1"/>
  <c r="J310" i="1"/>
  <c r="M308" i="1"/>
  <c r="K308" i="1"/>
  <c r="J308" i="1"/>
  <c r="M307" i="1"/>
  <c r="K307" i="1"/>
  <c r="J307" i="1"/>
  <c r="M306" i="1"/>
  <c r="K306" i="1"/>
  <c r="J306" i="1"/>
  <c r="M305" i="1"/>
  <c r="K305" i="1"/>
  <c r="J305" i="1"/>
  <c r="M304" i="1"/>
  <c r="J304" i="1"/>
  <c r="M303" i="1"/>
  <c r="J303" i="1"/>
  <c r="M302" i="1"/>
  <c r="J302" i="1"/>
  <c r="M301" i="1"/>
  <c r="K301" i="1"/>
  <c r="J301" i="1"/>
  <c r="M300" i="1"/>
  <c r="J300" i="1"/>
  <c r="M299" i="1"/>
  <c r="J299" i="1"/>
  <c r="M298" i="1"/>
  <c r="K298" i="1"/>
  <c r="J298" i="1"/>
  <c r="M297" i="1"/>
  <c r="J297" i="1"/>
  <c r="M296" i="1"/>
  <c r="K296" i="1"/>
  <c r="J296" i="1"/>
  <c r="J295" i="1"/>
  <c r="M293" i="1"/>
  <c r="J293" i="1"/>
  <c r="M291" i="1"/>
  <c r="K291" i="1"/>
  <c r="J291" i="1"/>
  <c r="M290" i="1"/>
  <c r="K290" i="1"/>
  <c r="J290" i="1"/>
  <c r="M289" i="1"/>
  <c r="K289" i="1"/>
  <c r="J289" i="1"/>
  <c r="M288" i="1"/>
  <c r="K288" i="1"/>
  <c r="J288" i="1"/>
  <c r="M287" i="1"/>
  <c r="K287" i="1"/>
  <c r="J287" i="1"/>
  <c r="M286" i="1"/>
  <c r="K286" i="1"/>
  <c r="J286" i="1"/>
  <c r="M285" i="1"/>
  <c r="K285" i="1"/>
  <c r="J285" i="1"/>
  <c r="M284" i="1"/>
  <c r="K284" i="1"/>
  <c r="J284" i="1"/>
  <c r="M283" i="1"/>
  <c r="K283" i="1"/>
  <c r="J283" i="1"/>
  <c r="M282" i="1"/>
  <c r="K282" i="1"/>
  <c r="J282" i="1"/>
  <c r="M281" i="1"/>
  <c r="K281" i="1"/>
  <c r="J281" i="1"/>
  <c r="M280" i="1"/>
  <c r="K280" i="1"/>
  <c r="J280" i="1"/>
  <c r="M279" i="1"/>
  <c r="K279" i="1"/>
  <c r="J279" i="1"/>
  <c r="M278" i="1"/>
  <c r="K278" i="1"/>
  <c r="J278" i="1"/>
  <c r="M277" i="1"/>
  <c r="K277" i="1"/>
  <c r="J277" i="1"/>
  <c r="M276" i="1"/>
  <c r="K276" i="1"/>
  <c r="J276" i="1"/>
  <c r="M275" i="1"/>
  <c r="K275" i="1"/>
  <c r="J275" i="1"/>
  <c r="M274" i="1"/>
  <c r="K274" i="1"/>
  <c r="J274" i="1"/>
  <c r="M273" i="1"/>
  <c r="K273" i="1"/>
  <c r="J273" i="1"/>
  <c r="M272" i="1"/>
  <c r="K272" i="1"/>
  <c r="J272" i="1"/>
  <c r="M271" i="1"/>
  <c r="K271" i="1"/>
  <c r="J271" i="1"/>
  <c r="M270" i="1"/>
  <c r="K270" i="1"/>
  <c r="J270" i="1"/>
  <c r="M269" i="1"/>
  <c r="K269" i="1"/>
  <c r="J269" i="1"/>
  <c r="M268" i="1"/>
  <c r="K268" i="1"/>
  <c r="J268" i="1"/>
  <c r="M267" i="1"/>
  <c r="K267" i="1"/>
  <c r="J267" i="1"/>
  <c r="M266" i="1"/>
  <c r="K266" i="1"/>
  <c r="J266" i="1"/>
  <c r="M265" i="1"/>
  <c r="K265" i="1"/>
  <c r="J265" i="1"/>
  <c r="M264" i="1"/>
  <c r="K264" i="1"/>
  <c r="J264" i="1"/>
  <c r="M263" i="1"/>
  <c r="K263" i="1"/>
  <c r="J263" i="1"/>
  <c r="M262" i="1"/>
  <c r="K262" i="1"/>
  <c r="J262" i="1"/>
  <c r="M261" i="1"/>
  <c r="K261" i="1"/>
  <c r="J261" i="1"/>
  <c r="M260" i="1"/>
  <c r="K260" i="1"/>
  <c r="J260" i="1"/>
  <c r="M258" i="1"/>
  <c r="K258" i="1"/>
  <c r="J258" i="1"/>
  <c r="J257" i="1"/>
  <c r="M255" i="1"/>
  <c r="K255" i="1"/>
  <c r="J255" i="1"/>
  <c r="M314" i="1"/>
  <c r="K314" i="1"/>
  <c r="J314" i="1"/>
  <c r="M254" i="1"/>
  <c r="K254" i="1"/>
  <c r="J254" i="1"/>
  <c r="M253" i="1"/>
  <c r="K253" i="1"/>
  <c r="J253" i="1"/>
  <c r="M252" i="1"/>
  <c r="K252" i="1"/>
  <c r="J252" i="1"/>
  <c r="M251" i="1"/>
  <c r="K251" i="1"/>
  <c r="J251" i="1"/>
  <c r="M250" i="1"/>
  <c r="K250" i="1"/>
  <c r="J250" i="1"/>
  <c r="M249" i="1"/>
  <c r="K249" i="1"/>
  <c r="J249" i="1"/>
  <c r="M248" i="1"/>
  <c r="K248" i="1"/>
  <c r="J248" i="1"/>
  <c r="M247" i="1"/>
  <c r="K247" i="1"/>
  <c r="J247" i="1"/>
  <c r="M246" i="1"/>
  <c r="K246" i="1"/>
  <c r="J246" i="1"/>
  <c r="M245" i="1"/>
  <c r="K245" i="1"/>
  <c r="J245" i="1"/>
  <c r="M244" i="1"/>
  <c r="K244" i="1"/>
  <c r="J244" i="1"/>
  <c r="J243" i="1"/>
  <c r="M317" i="1"/>
  <c r="K317" i="1"/>
  <c r="J317" i="1"/>
  <c r="M241" i="1"/>
  <c r="J241" i="1"/>
  <c r="M239" i="1"/>
  <c r="K239" i="1"/>
  <c r="J239" i="1"/>
  <c r="M238" i="1"/>
  <c r="J238" i="1"/>
  <c r="M236" i="1"/>
  <c r="K236" i="1"/>
  <c r="J236" i="1"/>
  <c r="J235" i="1"/>
  <c r="J232" i="1"/>
  <c r="M230" i="1"/>
  <c r="K230" i="1"/>
  <c r="J230" i="1"/>
  <c r="J229" i="1"/>
  <c r="J226" i="1"/>
  <c r="M224" i="1"/>
  <c r="K224" i="1"/>
  <c r="J224" i="1"/>
  <c r="M223" i="1"/>
  <c r="J223" i="1"/>
  <c r="M222" i="1"/>
  <c r="J222" i="1"/>
  <c r="J221" i="1"/>
  <c r="M219" i="1"/>
  <c r="J219" i="1"/>
  <c r="M214" i="1"/>
  <c r="K214" i="1"/>
  <c r="J214" i="1"/>
  <c r="M213" i="1"/>
  <c r="J213" i="1"/>
  <c r="J212" i="1"/>
  <c r="M210" i="1"/>
  <c r="J210" i="1"/>
  <c r="M208" i="1"/>
  <c r="K208" i="1"/>
  <c r="J208" i="1"/>
  <c r="J207" i="1"/>
  <c r="J205" i="1"/>
  <c r="M203" i="1"/>
  <c r="K203" i="1"/>
  <c r="J203" i="1"/>
  <c r="M202" i="1"/>
  <c r="K202" i="1"/>
  <c r="J202" i="1"/>
  <c r="M200" i="1"/>
  <c r="K200" i="1"/>
  <c r="J200" i="1"/>
  <c r="M199" i="1"/>
  <c r="J199" i="1"/>
  <c r="J198" i="1"/>
  <c r="J197" i="1"/>
  <c r="J195" i="1"/>
  <c r="J193" i="1"/>
  <c r="J191" i="1"/>
  <c r="M189" i="1"/>
  <c r="J189" i="1"/>
  <c r="M188" i="1"/>
  <c r="J188" i="1"/>
  <c r="M187" i="1"/>
  <c r="J187" i="1"/>
  <c r="M186" i="1"/>
  <c r="J186" i="1"/>
  <c r="M183" i="1"/>
  <c r="J183" i="1"/>
  <c r="J182" i="1"/>
  <c r="M180" i="1"/>
  <c r="J180" i="1"/>
  <c r="J179" i="1"/>
  <c r="M177" i="1"/>
  <c r="K177" i="1"/>
  <c r="J177" i="1"/>
  <c r="M176" i="1"/>
  <c r="J176" i="1"/>
  <c r="M175" i="1"/>
  <c r="J175" i="1"/>
  <c r="M174" i="1"/>
  <c r="J174" i="1"/>
  <c r="M173" i="1"/>
  <c r="J173" i="1"/>
  <c r="M172" i="1"/>
  <c r="J172" i="1"/>
  <c r="M169" i="1"/>
  <c r="K169" i="1"/>
  <c r="J169" i="1"/>
  <c r="M168" i="1"/>
  <c r="J168" i="1"/>
  <c r="M167" i="1"/>
  <c r="J167" i="1"/>
  <c r="M166" i="1"/>
  <c r="J166" i="1"/>
  <c r="M164" i="1"/>
  <c r="J164" i="1"/>
  <c r="J162" i="1"/>
  <c r="M160" i="1"/>
  <c r="K160" i="1"/>
  <c r="J160" i="1"/>
  <c r="M158" i="1"/>
  <c r="K158" i="1"/>
  <c r="J158" i="1"/>
  <c r="M157" i="1"/>
  <c r="K157" i="1"/>
  <c r="J157" i="1"/>
  <c r="M155" i="1"/>
  <c r="J155" i="1"/>
  <c r="M149" i="1"/>
  <c r="K149" i="1"/>
  <c r="J149" i="1"/>
  <c r="M148" i="1"/>
  <c r="K148" i="1"/>
  <c r="J148" i="1"/>
  <c r="M147" i="1"/>
  <c r="K147" i="1"/>
  <c r="J147" i="1"/>
  <c r="M146" i="1"/>
  <c r="K146" i="1"/>
  <c r="J146" i="1"/>
  <c r="M145" i="1"/>
  <c r="K145" i="1"/>
  <c r="J145" i="1"/>
  <c r="M144" i="1"/>
  <c r="K144" i="1"/>
  <c r="J144" i="1"/>
  <c r="M143" i="1"/>
  <c r="K143" i="1"/>
  <c r="J143" i="1"/>
  <c r="M142" i="1"/>
  <c r="K142" i="1"/>
  <c r="J142" i="1"/>
  <c r="M141" i="1"/>
  <c r="K141" i="1"/>
  <c r="J141" i="1"/>
  <c r="M140" i="1"/>
  <c r="K140" i="1"/>
  <c r="J140" i="1"/>
  <c r="M139" i="1"/>
  <c r="K139" i="1"/>
  <c r="J139" i="1"/>
  <c r="M138" i="1"/>
  <c r="K138" i="1"/>
  <c r="J138" i="1"/>
  <c r="M137" i="1"/>
  <c r="K137" i="1"/>
  <c r="J137" i="1"/>
  <c r="M134" i="1"/>
  <c r="K134" i="1"/>
  <c r="J134" i="1"/>
  <c r="M133" i="1"/>
  <c r="K133" i="1"/>
  <c r="J133" i="1"/>
  <c r="M132" i="1"/>
  <c r="K132" i="1"/>
  <c r="J132" i="1"/>
  <c r="M131" i="1"/>
  <c r="K131" i="1"/>
  <c r="J131" i="1"/>
  <c r="M130" i="1"/>
  <c r="K130" i="1"/>
  <c r="J130" i="1"/>
  <c r="M129" i="1"/>
  <c r="K129" i="1"/>
  <c r="J129" i="1"/>
  <c r="M128" i="1"/>
  <c r="K128" i="1"/>
  <c r="J128" i="1"/>
  <c r="M127" i="1"/>
  <c r="K127" i="1"/>
  <c r="J127" i="1"/>
  <c r="M126" i="1"/>
  <c r="K126" i="1"/>
  <c r="J126" i="1"/>
  <c r="M125" i="1"/>
  <c r="K125" i="1"/>
  <c r="J125" i="1"/>
  <c r="M124" i="1"/>
  <c r="K124" i="1"/>
  <c r="J124" i="1"/>
  <c r="M123" i="1"/>
  <c r="K123" i="1"/>
  <c r="J123" i="1"/>
  <c r="M122" i="1"/>
  <c r="K122" i="1"/>
  <c r="J122" i="1"/>
  <c r="M121" i="1"/>
  <c r="K121" i="1"/>
  <c r="J121" i="1"/>
  <c r="M120" i="1"/>
  <c r="K120" i="1"/>
  <c r="J120" i="1"/>
  <c r="M119" i="1"/>
  <c r="K119" i="1"/>
  <c r="J119" i="1"/>
  <c r="M118" i="1"/>
  <c r="K118" i="1"/>
  <c r="J118" i="1"/>
  <c r="M117" i="1"/>
  <c r="K117" i="1"/>
  <c r="J117" i="1"/>
  <c r="M116" i="1"/>
  <c r="K116" i="1"/>
  <c r="J116" i="1"/>
  <c r="M115" i="1"/>
  <c r="K115" i="1"/>
  <c r="J115" i="1"/>
  <c r="M114" i="1"/>
  <c r="K114" i="1"/>
  <c r="J114" i="1"/>
  <c r="M113" i="1"/>
  <c r="K113" i="1"/>
  <c r="J113" i="1"/>
  <c r="M112" i="1"/>
  <c r="K112" i="1"/>
  <c r="J112" i="1"/>
  <c r="M111" i="1"/>
  <c r="K111" i="1"/>
  <c r="J111" i="1"/>
  <c r="M110" i="1"/>
  <c r="K110" i="1"/>
  <c r="J110" i="1"/>
  <c r="M109" i="1"/>
  <c r="K109" i="1"/>
  <c r="J109" i="1"/>
  <c r="M108" i="1"/>
  <c r="K108" i="1"/>
  <c r="J108" i="1"/>
  <c r="M107" i="1"/>
  <c r="K107" i="1"/>
  <c r="J107" i="1"/>
  <c r="M106" i="1"/>
  <c r="K106" i="1"/>
  <c r="J106" i="1"/>
  <c r="M105" i="1"/>
  <c r="K105" i="1"/>
  <c r="J105" i="1"/>
  <c r="M104" i="1"/>
  <c r="K104" i="1"/>
  <c r="J104" i="1"/>
  <c r="M103" i="1"/>
  <c r="K103" i="1"/>
  <c r="J103" i="1"/>
  <c r="M102" i="1"/>
  <c r="K102" i="1"/>
  <c r="J102" i="1"/>
  <c r="M101" i="1"/>
  <c r="K101" i="1"/>
  <c r="J101" i="1"/>
  <c r="M100" i="1"/>
  <c r="J100" i="1"/>
  <c r="M98" i="1"/>
  <c r="K98" i="1"/>
  <c r="J98" i="1"/>
  <c r="M97" i="1"/>
  <c r="K97" i="1"/>
  <c r="J97" i="1"/>
  <c r="J95" i="1"/>
  <c r="M90" i="1"/>
  <c r="J90" i="1"/>
  <c r="M88" i="1"/>
  <c r="K88" i="1"/>
  <c r="J88" i="1"/>
  <c r="M87" i="1"/>
  <c r="K87" i="1"/>
  <c r="J87" i="1"/>
  <c r="M84" i="1"/>
  <c r="K84" i="1"/>
  <c r="J84" i="1"/>
  <c r="M86" i="1"/>
  <c r="K86" i="1"/>
  <c r="J86" i="1"/>
  <c r="M85" i="1"/>
  <c r="K85" i="1"/>
  <c r="J85" i="1"/>
  <c r="M83" i="1"/>
  <c r="J83" i="1"/>
  <c r="M82" i="1"/>
  <c r="J82" i="1"/>
  <c r="M80" i="1"/>
  <c r="K80" i="1"/>
  <c r="J80" i="1"/>
  <c r="M79" i="1"/>
  <c r="J79" i="1"/>
  <c r="M78" i="1"/>
  <c r="J78" i="1"/>
  <c r="M77" i="1"/>
  <c r="J77" i="1"/>
  <c r="J76" i="1"/>
  <c r="M74" i="1"/>
  <c r="K74" i="1"/>
  <c r="J74" i="1"/>
  <c r="M73" i="1"/>
  <c r="K73" i="1"/>
  <c r="J73" i="1"/>
  <c r="M72" i="1"/>
  <c r="K72" i="1"/>
  <c r="J72" i="1"/>
  <c r="M71" i="1"/>
  <c r="K71" i="1"/>
  <c r="J71" i="1"/>
  <c r="M70" i="1"/>
  <c r="K70" i="1"/>
  <c r="J70" i="1"/>
  <c r="M69" i="1"/>
  <c r="K69" i="1"/>
  <c r="J69" i="1"/>
  <c r="M68" i="1"/>
  <c r="J68" i="1"/>
  <c r="M66" i="1"/>
  <c r="K66" i="1"/>
  <c r="J66" i="1"/>
  <c r="M65" i="1"/>
  <c r="K65" i="1"/>
  <c r="J65" i="1"/>
  <c r="M64" i="1"/>
  <c r="K64" i="1"/>
  <c r="J64" i="1"/>
  <c r="M63" i="1"/>
  <c r="K63" i="1"/>
  <c r="J63" i="1"/>
  <c r="M62" i="1"/>
  <c r="J62" i="1"/>
  <c r="M61" i="1"/>
  <c r="J61" i="1"/>
  <c r="M60" i="1"/>
  <c r="J60" i="1"/>
  <c r="M58" i="1"/>
  <c r="J58" i="1"/>
  <c r="M57" i="1"/>
  <c r="J57" i="1"/>
  <c r="M56" i="1"/>
  <c r="J56" i="1"/>
  <c r="M55" i="1"/>
  <c r="J55" i="1"/>
  <c r="M54" i="1"/>
  <c r="J54" i="1"/>
  <c r="M52" i="1"/>
  <c r="J52" i="1"/>
  <c r="M50" i="1"/>
  <c r="J50" i="1"/>
  <c r="M49" i="1"/>
  <c r="J49" i="1"/>
  <c r="M48" i="1"/>
  <c r="J48" i="1"/>
  <c r="M47" i="1"/>
  <c r="J47" i="1"/>
  <c r="M46" i="1"/>
  <c r="J46" i="1"/>
  <c r="M44" i="1"/>
  <c r="J44" i="1"/>
  <c r="M42" i="1"/>
  <c r="J42" i="1"/>
  <c r="M41" i="1"/>
  <c r="J41" i="1"/>
  <c r="M40" i="1"/>
  <c r="J40" i="1"/>
  <c r="M39" i="1"/>
  <c r="J39" i="1"/>
  <c r="M38" i="1"/>
  <c r="J38" i="1"/>
  <c r="M35" i="1"/>
  <c r="J35" i="1"/>
  <c r="M36" i="1"/>
  <c r="K36" i="1"/>
  <c r="J36" i="1"/>
  <c r="M33" i="1"/>
  <c r="J33" i="1"/>
  <c r="M32" i="1"/>
  <c r="J32" i="1"/>
  <c r="M29" i="1"/>
  <c r="J29" i="1"/>
  <c r="M30" i="1"/>
  <c r="J30" i="1"/>
  <c r="M27" i="1"/>
  <c r="J27" i="1"/>
  <c r="J26" i="1"/>
  <c r="M20" i="1"/>
  <c r="J20" i="1"/>
  <c r="J18" i="1"/>
  <c r="O230" i="1" l="1"/>
  <c r="P891" i="1"/>
  <c r="Q29" i="1"/>
  <c r="S29" i="1" s="1"/>
  <c r="S891" i="1" s="1"/>
  <c r="O39" i="1"/>
  <c r="R763" i="1"/>
  <c r="O888" i="1"/>
  <c r="O890" i="1"/>
  <c r="R19" i="1"/>
  <c r="O19" i="1"/>
  <c r="O28" i="1"/>
  <c r="R28" i="1"/>
  <c r="O148" i="1"/>
  <c r="R758" i="1"/>
  <c r="R764" i="1"/>
  <c r="R105" i="1"/>
  <c r="R108" i="1"/>
  <c r="O351" i="1"/>
  <c r="O373" i="1"/>
  <c r="R546" i="1"/>
  <c r="R566" i="1"/>
  <c r="R569" i="1"/>
  <c r="R572" i="1"/>
  <c r="R575" i="1"/>
  <c r="R581" i="1"/>
  <c r="R584" i="1"/>
  <c r="R587" i="1"/>
  <c r="R593" i="1"/>
  <c r="R759" i="1"/>
  <c r="R229" i="1"/>
  <c r="R239" i="1"/>
  <c r="R277" i="1"/>
  <c r="O391" i="1"/>
  <c r="O461" i="1"/>
  <c r="O472" i="1"/>
  <c r="O484" i="1"/>
  <c r="O496" i="1"/>
  <c r="R617" i="1"/>
  <c r="R623" i="1"/>
  <c r="R656" i="1"/>
  <c r="O745" i="1"/>
  <c r="O804" i="1"/>
  <c r="O807" i="1"/>
  <c r="O810" i="1"/>
  <c r="O814" i="1"/>
  <c r="O817" i="1"/>
  <c r="O820" i="1"/>
  <c r="O823" i="1"/>
  <c r="O826" i="1"/>
  <c r="O829" i="1"/>
  <c r="O832" i="1"/>
  <c r="O835" i="1"/>
  <c r="O838" i="1"/>
  <c r="O841" i="1"/>
  <c r="O844" i="1"/>
  <c r="O847" i="1"/>
  <c r="O850" i="1"/>
  <c r="O853" i="1"/>
  <c r="O856" i="1"/>
  <c r="O859" i="1"/>
  <c r="O863" i="1"/>
  <c r="O867" i="1"/>
  <c r="O870" i="1"/>
  <c r="O873" i="1"/>
  <c r="O876" i="1"/>
  <c r="O387" i="1"/>
  <c r="R624" i="1"/>
  <c r="R86" i="1"/>
  <c r="R88" i="1"/>
  <c r="R112" i="1"/>
  <c r="R123" i="1"/>
  <c r="R129" i="1"/>
  <c r="R175" i="1"/>
  <c r="O193" i="1"/>
  <c r="O212" i="1"/>
  <c r="O224" i="1"/>
  <c r="O236" i="1"/>
  <c r="O244" i="1"/>
  <c r="O247" i="1"/>
  <c r="R248" i="1"/>
  <c r="O250" i="1"/>
  <c r="O255" i="1"/>
  <c r="O281" i="1"/>
  <c r="O284" i="1"/>
  <c r="O287" i="1"/>
  <c r="O290" i="1"/>
  <c r="O298" i="1"/>
  <c r="O310" i="1"/>
  <c r="O323" i="1"/>
  <c r="O326" i="1"/>
  <c r="O336" i="1"/>
  <c r="O417" i="1"/>
  <c r="O346" i="1"/>
  <c r="R690" i="1"/>
  <c r="R696" i="1"/>
  <c r="R702" i="1"/>
  <c r="R714" i="1"/>
  <c r="R730" i="1"/>
  <c r="O174" i="1"/>
  <c r="R358" i="1"/>
  <c r="O427" i="1"/>
  <c r="O430" i="1"/>
  <c r="O431" i="1"/>
  <c r="O433" i="1"/>
  <c r="O447" i="1"/>
  <c r="O531" i="1"/>
  <c r="O454" i="1"/>
  <c r="O460" i="1"/>
  <c r="O468" i="1"/>
  <c r="O474" i="1"/>
  <c r="O498" i="1"/>
  <c r="R499" i="1"/>
  <c r="O501" i="1"/>
  <c r="O507" i="1"/>
  <c r="R517" i="1"/>
  <c r="O534" i="1"/>
  <c r="R631" i="1"/>
  <c r="R649" i="1"/>
  <c r="O653" i="1"/>
  <c r="O881" i="1"/>
  <c r="R353" i="1"/>
  <c r="O536" i="1"/>
  <c r="O565" i="1"/>
  <c r="O568" i="1"/>
  <c r="O571" i="1"/>
  <c r="O580" i="1"/>
  <c r="O583" i="1"/>
  <c r="O589" i="1"/>
  <c r="O592" i="1"/>
  <c r="O595" i="1"/>
  <c r="O598" i="1"/>
  <c r="R599" i="1"/>
  <c r="O601" i="1"/>
  <c r="O604" i="1"/>
  <c r="O607" i="1"/>
  <c r="O610" i="1"/>
  <c r="R715" i="1"/>
  <c r="O129" i="1"/>
  <c r="O302" i="1"/>
  <c r="O307" i="1"/>
  <c r="O344" i="1"/>
  <c r="O350" i="1"/>
  <c r="O503" i="1"/>
  <c r="O521" i="1"/>
  <c r="R643" i="1"/>
  <c r="R657" i="1"/>
  <c r="R674" i="1"/>
  <c r="O676" i="1"/>
  <c r="O679" i="1"/>
  <c r="O83" i="1"/>
  <c r="R166" i="1"/>
  <c r="O202" i="1"/>
  <c r="O207" i="1"/>
  <c r="O221" i="1"/>
  <c r="O253" i="1"/>
  <c r="R366" i="1"/>
  <c r="R378" i="1"/>
  <c r="R384" i="1"/>
  <c r="R399" i="1"/>
  <c r="R434" i="1"/>
  <c r="R503" i="1"/>
  <c r="O514" i="1"/>
  <c r="O517" i="1"/>
  <c r="O520" i="1"/>
  <c r="O542" i="1"/>
  <c r="R611" i="1"/>
  <c r="O668" i="1"/>
  <c r="R681" i="1"/>
  <c r="R686" i="1"/>
  <c r="O688" i="1"/>
  <c r="R737" i="1"/>
  <c r="R744" i="1"/>
  <c r="R796" i="1"/>
  <c r="R18" i="1"/>
  <c r="R40" i="1"/>
  <c r="R44" i="1"/>
  <c r="R60" i="1"/>
  <c r="R63" i="1"/>
  <c r="R66" i="1"/>
  <c r="R70" i="1"/>
  <c r="R73" i="1"/>
  <c r="R76" i="1"/>
  <c r="R79" i="1"/>
  <c r="R84" i="1"/>
  <c r="O109" i="1"/>
  <c r="O115" i="1"/>
  <c r="O121" i="1"/>
  <c r="R177" i="1"/>
  <c r="R188" i="1"/>
  <c r="R430" i="1"/>
  <c r="R463" i="1"/>
  <c r="R466" i="1"/>
  <c r="O477" i="1"/>
  <c r="O480" i="1"/>
  <c r="O483" i="1"/>
  <c r="R487" i="1"/>
  <c r="R490" i="1"/>
  <c r="O492" i="1"/>
  <c r="O538" i="1"/>
  <c r="R565" i="1"/>
  <c r="O567" i="1"/>
  <c r="R568" i="1"/>
  <c r="O570" i="1"/>
  <c r="R571" i="1"/>
  <c r="R574" i="1"/>
  <c r="O576" i="1"/>
  <c r="R580" i="1"/>
  <c r="O582" i="1"/>
  <c r="R583" i="1"/>
  <c r="O585" i="1"/>
  <c r="R586" i="1"/>
  <c r="O626" i="1"/>
  <c r="R630" i="1"/>
  <c r="O632" i="1"/>
  <c r="O639" i="1"/>
  <c r="R680" i="1"/>
  <c r="O703" i="1"/>
  <c r="R716" i="1"/>
  <c r="R722" i="1"/>
  <c r="R789" i="1"/>
  <c r="R149" i="1"/>
  <c r="O367" i="1"/>
  <c r="O385" i="1"/>
  <c r="O397" i="1"/>
  <c r="O410" i="1"/>
  <c r="O95" i="1"/>
  <c r="O100" i="1"/>
  <c r="O105" i="1"/>
  <c r="O186" i="1"/>
  <c r="O238" i="1"/>
  <c r="O251" i="1"/>
  <c r="R301" i="1"/>
  <c r="O379" i="1"/>
  <c r="R483" i="1"/>
  <c r="R567" i="1"/>
  <c r="R570" i="1"/>
  <c r="R573" i="1"/>
  <c r="R576" i="1"/>
  <c r="R579" i="1"/>
  <c r="R582" i="1"/>
  <c r="R585" i="1"/>
  <c r="O587" i="1"/>
  <c r="R594" i="1"/>
  <c r="R600" i="1"/>
  <c r="R606" i="1"/>
  <c r="O608" i="1"/>
  <c r="R610" i="1"/>
  <c r="R682" i="1"/>
  <c r="R691" i="1"/>
  <c r="R703" i="1"/>
  <c r="R709" i="1"/>
  <c r="O711" i="1"/>
  <c r="O714" i="1"/>
  <c r="R757" i="1"/>
  <c r="O131" i="1"/>
  <c r="O144" i="1"/>
  <c r="O155" i="1"/>
  <c r="O166" i="1"/>
  <c r="O195" i="1"/>
  <c r="O276" i="1"/>
  <c r="O288" i="1"/>
  <c r="O296" i="1"/>
  <c r="R349" i="1"/>
  <c r="O357" i="1"/>
  <c r="O360" i="1"/>
  <c r="O363" i="1"/>
  <c r="O366" i="1"/>
  <c r="O369" i="1"/>
  <c r="R370" i="1"/>
  <c r="O372" i="1"/>
  <c r="O384" i="1"/>
  <c r="O406" i="1"/>
  <c r="O412" i="1"/>
  <c r="O422" i="1"/>
  <c r="O455" i="1"/>
  <c r="R456" i="1"/>
  <c r="O510" i="1"/>
  <c r="R513" i="1"/>
  <c r="O515" i="1"/>
  <c r="O611" i="1"/>
  <c r="O621" i="1"/>
  <c r="O624" i="1"/>
  <c r="R664" i="1"/>
  <c r="R667" i="1"/>
  <c r="R717" i="1"/>
  <c r="R731" i="1"/>
  <c r="R745" i="1"/>
  <c r="R751" i="1"/>
  <c r="O753" i="1"/>
  <c r="O756" i="1"/>
  <c r="O765" i="1"/>
  <c r="R788" i="1"/>
  <c r="R578" i="1"/>
  <c r="O578" i="1"/>
  <c r="O85" i="1"/>
  <c r="R168" i="1"/>
  <c r="O172" i="1"/>
  <c r="O269" i="1"/>
  <c r="O278" i="1"/>
  <c r="O508" i="1"/>
  <c r="O574" i="1"/>
  <c r="R756" i="1"/>
  <c r="O88" i="1"/>
  <c r="R122" i="1"/>
  <c r="O139" i="1"/>
  <c r="R85" i="1"/>
  <c r="R101" i="1"/>
  <c r="R103" i="1"/>
  <c r="R116" i="1"/>
  <c r="R119" i="1"/>
  <c r="R134" i="1"/>
  <c r="R139" i="1"/>
  <c r="R144" i="1"/>
  <c r="R157" i="1"/>
  <c r="R162" i="1"/>
  <c r="R180" i="1"/>
  <c r="R183" i="1"/>
  <c r="R187" i="1"/>
  <c r="R577" i="1"/>
  <c r="O577" i="1"/>
  <c r="R598" i="1"/>
  <c r="R125" i="1"/>
  <c r="R127" i="1"/>
  <c r="R147" i="1"/>
  <c r="O179" i="1"/>
  <c r="R197" i="1"/>
  <c r="O199" i="1"/>
  <c r="R200" i="1"/>
  <c r="O573" i="1"/>
  <c r="O579" i="1"/>
  <c r="R27" i="1"/>
  <c r="R32" i="1"/>
  <c r="R35" i="1"/>
  <c r="R48" i="1"/>
  <c r="R52" i="1"/>
  <c r="R56" i="1"/>
  <c r="R83" i="1"/>
  <c r="R102" i="1"/>
  <c r="O111" i="1"/>
  <c r="R115" i="1"/>
  <c r="R133" i="1"/>
  <c r="R138" i="1"/>
  <c r="R141" i="1"/>
  <c r="R179" i="1"/>
  <c r="R182" i="1"/>
  <c r="R189" i="1"/>
  <c r="R210" i="1"/>
  <c r="O353" i="1"/>
  <c r="O566" i="1"/>
  <c r="O569" i="1"/>
  <c r="O581" i="1"/>
  <c r="O584" i="1"/>
  <c r="R639" i="1"/>
  <c r="O97" i="1"/>
  <c r="R98" i="1"/>
  <c r="O117" i="1"/>
  <c r="O125" i="1"/>
  <c r="R126" i="1"/>
  <c r="R169" i="1"/>
  <c r="O188" i="1"/>
  <c r="R195" i="1"/>
  <c r="R198" i="1"/>
  <c r="R203" i="1"/>
  <c r="O208" i="1"/>
  <c r="O282" i="1"/>
  <c r="O393" i="1"/>
  <c r="O452" i="1"/>
  <c r="O530" i="1"/>
  <c r="O572" i="1"/>
  <c r="O575" i="1"/>
  <c r="R679" i="1"/>
  <c r="R213" i="1"/>
  <c r="R222" i="1"/>
  <c r="O226" i="1"/>
  <c r="R246" i="1"/>
  <c r="R252" i="1"/>
  <c r="R306" i="1"/>
  <c r="R332" i="1"/>
  <c r="R418" i="1"/>
  <c r="R425" i="1"/>
  <c r="R475" i="1"/>
  <c r="R495" i="1"/>
  <c r="R508" i="1"/>
  <c r="R532" i="1"/>
  <c r="R529" i="1"/>
  <c r="R626" i="1"/>
  <c r="O657" i="1"/>
  <c r="R668" i="1"/>
  <c r="O691" i="1"/>
  <c r="R705" i="1"/>
  <c r="O731" i="1"/>
  <c r="R747" i="1"/>
  <c r="R773" i="1"/>
  <c r="R802" i="1"/>
  <c r="R806" i="1"/>
  <c r="R809" i="1"/>
  <c r="R813" i="1"/>
  <c r="R816" i="1"/>
  <c r="R819" i="1"/>
  <c r="R822" i="1"/>
  <c r="R825" i="1"/>
  <c r="R828" i="1"/>
  <c r="R831" i="1"/>
  <c r="R834" i="1"/>
  <c r="R837" i="1"/>
  <c r="R840" i="1"/>
  <c r="R843" i="1"/>
  <c r="R846" i="1"/>
  <c r="R849" i="1"/>
  <c r="R852" i="1"/>
  <c r="R855" i="1"/>
  <c r="R858" i="1"/>
  <c r="R862" i="1"/>
  <c r="R865" i="1"/>
  <c r="R869" i="1"/>
  <c r="R872" i="1"/>
  <c r="R875" i="1"/>
  <c r="R883" i="1"/>
  <c r="R887" i="1"/>
  <c r="R890" i="1"/>
  <c r="R232" i="1"/>
  <c r="R317" i="1"/>
  <c r="O245" i="1"/>
  <c r="R258" i="1"/>
  <c r="O264" i="1"/>
  <c r="R265" i="1"/>
  <c r="R281" i="1"/>
  <c r="R285" i="1"/>
  <c r="R315" i="1"/>
  <c r="R326" i="1"/>
  <c r="O329" i="1"/>
  <c r="R380" i="1"/>
  <c r="R429" i="1"/>
  <c r="R433" i="1"/>
  <c r="R453" i="1"/>
  <c r="R471" i="1"/>
  <c r="R507" i="1"/>
  <c r="R605" i="1"/>
  <c r="R619" i="1"/>
  <c r="R629" i="1"/>
  <c r="R647" i="1"/>
  <c r="O652" i="1"/>
  <c r="O656" i="1"/>
  <c r="R665" i="1"/>
  <c r="R673" i="1"/>
  <c r="R685" i="1"/>
  <c r="O687" i="1"/>
  <c r="O690" i="1"/>
  <c r="R698" i="1"/>
  <c r="O700" i="1"/>
  <c r="R708" i="1"/>
  <c r="R721" i="1"/>
  <c r="O723" i="1"/>
  <c r="O730" i="1"/>
  <c r="R739" i="1"/>
  <c r="O741" i="1"/>
  <c r="R750" i="1"/>
  <c r="R792" i="1"/>
  <c r="R795" i="1"/>
  <c r="O241" i="1"/>
  <c r="R254" i="1"/>
  <c r="O257" i="1"/>
  <c r="R271" i="1"/>
  <c r="R512" i="1"/>
  <c r="R521" i="1"/>
  <c r="O260" i="1"/>
  <c r="R261" i="1"/>
  <c r="O263" i="1"/>
  <c r="R267" i="1"/>
  <c r="O270" i="1"/>
  <c r="R319" i="1"/>
  <c r="R343" i="1"/>
  <c r="O361" i="1"/>
  <c r="R362" i="1"/>
  <c r="O375" i="1"/>
  <c r="O381" i="1"/>
  <c r="R409" i="1"/>
  <c r="O502" i="1"/>
  <c r="O549" i="1"/>
  <c r="O586" i="1"/>
  <c r="O596" i="1"/>
  <c r="R618" i="1"/>
  <c r="O620" i="1"/>
  <c r="O623" i="1"/>
  <c r="O634" i="1"/>
  <c r="R646" i="1"/>
  <c r="O667" i="1"/>
  <c r="R675" i="1"/>
  <c r="O677" i="1"/>
  <c r="R697" i="1"/>
  <c r="O699" i="1"/>
  <c r="O702" i="1"/>
  <c r="R710" i="1"/>
  <c r="O712" i="1"/>
  <c r="R738" i="1"/>
  <c r="O740" i="1"/>
  <c r="O744" i="1"/>
  <c r="R752" i="1"/>
  <c r="O754" i="1"/>
  <c r="O764" i="1"/>
  <c r="O790" i="1"/>
  <c r="O796" i="1"/>
  <c r="R219" i="1"/>
  <c r="O266" i="1"/>
  <c r="O272" i="1"/>
  <c r="R273" i="1"/>
  <c r="O275" i="1"/>
  <c r="R295" i="1"/>
  <c r="O313" i="1"/>
  <c r="O327" i="1"/>
  <c r="O337" i="1"/>
  <c r="R388" i="1"/>
  <c r="O390" i="1"/>
  <c r="O404" i="1"/>
  <c r="R460" i="1"/>
  <c r="O478" i="1"/>
  <c r="R479" i="1"/>
  <c r="O519" i="1"/>
  <c r="R539" i="1"/>
  <c r="O599" i="1"/>
  <c r="R613" i="1"/>
  <c r="R662" i="1"/>
  <c r="O680" i="1"/>
  <c r="R693" i="1"/>
  <c r="O715" i="1"/>
  <c r="R733" i="1"/>
  <c r="O757" i="1"/>
  <c r="R784" i="1"/>
  <c r="O786" i="1"/>
  <c r="O789" i="1"/>
  <c r="R87" i="1"/>
  <c r="R97" i="1"/>
  <c r="O103" i="1"/>
  <c r="R104" i="1"/>
  <c r="R111" i="1"/>
  <c r="R128" i="1"/>
  <c r="R132" i="1"/>
  <c r="R137" i="1"/>
  <c r="R167" i="1"/>
  <c r="R172" i="1"/>
  <c r="R176" i="1"/>
  <c r="R236" i="1"/>
  <c r="R250" i="1"/>
  <c r="R263" i="1"/>
  <c r="R275" i="1"/>
  <c r="R287" i="1"/>
  <c r="R338" i="1"/>
  <c r="O343" i="1"/>
  <c r="R347" i="1"/>
  <c r="O349" i="1"/>
  <c r="R372" i="1"/>
  <c r="R395" i="1"/>
  <c r="O424" i="1"/>
  <c r="O17" i="1"/>
  <c r="R26" i="1"/>
  <c r="R29" i="1"/>
  <c r="R36" i="1"/>
  <c r="R39" i="1"/>
  <c r="R42" i="1"/>
  <c r="R47" i="1"/>
  <c r="R50" i="1"/>
  <c r="R55" i="1"/>
  <c r="R58" i="1"/>
  <c r="R62" i="1"/>
  <c r="R65" i="1"/>
  <c r="R69" i="1"/>
  <c r="R72" i="1"/>
  <c r="R74" i="1"/>
  <c r="R78" i="1"/>
  <c r="R82" i="1"/>
  <c r="R95" i="1"/>
  <c r="R107" i="1"/>
  <c r="R114" i="1"/>
  <c r="R118" i="1"/>
  <c r="R121" i="1"/>
  <c r="R140" i="1"/>
  <c r="R146" i="1"/>
  <c r="R160" i="1"/>
  <c r="R360" i="1"/>
  <c r="R391" i="1"/>
  <c r="R202" i="1"/>
  <c r="R208" i="1"/>
  <c r="R214" i="1"/>
  <c r="R221" i="1"/>
  <c r="R226" i="1"/>
  <c r="R235" i="1"/>
  <c r="R241" i="1"/>
  <c r="R245" i="1"/>
  <c r="R249" i="1"/>
  <c r="R253" i="1"/>
  <c r="R257" i="1"/>
  <c r="R262" i="1"/>
  <c r="R266" i="1"/>
  <c r="R270" i="1"/>
  <c r="R303" i="1"/>
  <c r="O306" i="1"/>
  <c r="R311" i="1"/>
  <c r="O315" i="1"/>
  <c r="R405" i="1"/>
  <c r="O409" i="1"/>
  <c r="R416" i="1"/>
  <c r="R424" i="1"/>
  <c r="R451" i="1"/>
  <c r="O451" i="1"/>
  <c r="R20" i="1"/>
  <c r="R30" i="1"/>
  <c r="R33" i="1"/>
  <c r="R38" i="1"/>
  <c r="R41" i="1"/>
  <c r="R46" i="1"/>
  <c r="R106" i="1"/>
  <c r="R109" i="1"/>
  <c r="R113" i="1"/>
  <c r="R120" i="1"/>
  <c r="O123" i="1"/>
  <c r="R130" i="1"/>
  <c r="R142" i="1"/>
  <c r="R145" i="1"/>
  <c r="R148" i="1"/>
  <c r="R158" i="1"/>
  <c r="O162" i="1"/>
  <c r="R164" i="1"/>
  <c r="R174" i="1"/>
  <c r="R193" i="1"/>
  <c r="R207" i="1"/>
  <c r="R224" i="1"/>
  <c r="R244" i="1"/>
  <c r="R255" i="1"/>
  <c r="R269" i="1"/>
  <c r="R289" i="1"/>
  <c r="O295" i="1"/>
  <c r="R299" i="1"/>
  <c r="O301" i="1"/>
  <c r="R336" i="1"/>
  <c r="O399" i="1"/>
  <c r="O137" i="1"/>
  <c r="R396" i="1"/>
  <c r="O396" i="1"/>
  <c r="R422" i="1"/>
  <c r="R49" i="1"/>
  <c r="R54" i="1"/>
  <c r="R57" i="1"/>
  <c r="R61" i="1"/>
  <c r="R64" i="1"/>
  <c r="R68" i="1"/>
  <c r="R71" i="1"/>
  <c r="R77" i="1"/>
  <c r="R80" i="1"/>
  <c r="R90" i="1"/>
  <c r="R100" i="1"/>
  <c r="R110" i="1"/>
  <c r="R117" i="1"/>
  <c r="R124" i="1"/>
  <c r="R131" i="1"/>
  <c r="R143" i="1"/>
  <c r="R155" i="1"/>
  <c r="R173" i="1"/>
  <c r="R186" i="1"/>
  <c r="R191" i="1"/>
  <c r="R199" i="1"/>
  <c r="R205" i="1"/>
  <c r="R212" i="1"/>
  <c r="R223" i="1"/>
  <c r="R230" i="1"/>
  <c r="R238" i="1"/>
  <c r="R243" i="1"/>
  <c r="R247" i="1"/>
  <c r="R251" i="1"/>
  <c r="R314" i="1"/>
  <c r="R260" i="1"/>
  <c r="R264" i="1"/>
  <c r="R268" i="1"/>
  <c r="R272" i="1"/>
  <c r="R276" i="1"/>
  <c r="R280" i="1"/>
  <c r="R284" i="1"/>
  <c r="R288" i="1"/>
  <c r="R293" i="1"/>
  <c r="R298" i="1"/>
  <c r="R302" i="1"/>
  <c r="R305" i="1"/>
  <c r="R310" i="1"/>
  <c r="R313" i="1"/>
  <c r="R325" i="1"/>
  <c r="R329" i="1"/>
  <c r="R337" i="1"/>
  <c r="R341" i="1"/>
  <c r="R346" i="1"/>
  <c r="R350" i="1"/>
  <c r="R414" i="1"/>
  <c r="R357" i="1"/>
  <c r="R361" i="1"/>
  <c r="R365" i="1"/>
  <c r="R369" i="1"/>
  <c r="R392" i="1"/>
  <c r="R400" i="1"/>
  <c r="O403" i="1"/>
  <c r="R404" i="1"/>
  <c r="R408" i="1"/>
  <c r="R412" i="1"/>
  <c r="R458" i="1"/>
  <c r="R462" i="1"/>
  <c r="R482" i="1"/>
  <c r="R486" i="1"/>
  <c r="R506" i="1"/>
  <c r="R526" i="1"/>
  <c r="R589" i="1"/>
  <c r="R622" i="1"/>
  <c r="R783" i="1"/>
  <c r="R455" i="1"/>
  <c r="R478" i="1"/>
  <c r="R502" i="1"/>
  <c r="R520" i="1"/>
  <c r="R592" i="1"/>
  <c r="R612" i="1"/>
  <c r="R661" i="1"/>
  <c r="R692" i="1"/>
  <c r="R732" i="1"/>
  <c r="R279" i="1"/>
  <c r="R283" i="1"/>
  <c r="R291" i="1"/>
  <c r="R297" i="1"/>
  <c r="R304" i="1"/>
  <c r="R308" i="1"/>
  <c r="R324" i="1"/>
  <c r="R328" i="1"/>
  <c r="R340" i="1"/>
  <c r="R345" i="1"/>
  <c r="R352" i="1"/>
  <c r="R355" i="1"/>
  <c r="R364" i="1"/>
  <c r="R368" i="1"/>
  <c r="R376" i="1"/>
  <c r="O378" i="1"/>
  <c r="R379" i="1"/>
  <c r="R383" i="1"/>
  <c r="R387" i="1"/>
  <c r="R403" i="1"/>
  <c r="O466" i="1"/>
  <c r="R467" i="1"/>
  <c r="O471" i="1"/>
  <c r="O490" i="1"/>
  <c r="R491" i="1"/>
  <c r="O495" i="1"/>
  <c r="O529" i="1"/>
  <c r="R542" i="1"/>
  <c r="O546" i="1"/>
  <c r="R597" i="1"/>
  <c r="R601" i="1"/>
  <c r="R769" i="1"/>
  <c r="R274" i="1"/>
  <c r="R278" i="1"/>
  <c r="R282" i="1"/>
  <c r="R286" i="1"/>
  <c r="R290" i="1"/>
  <c r="R296" i="1"/>
  <c r="R300" i="1"/>
  <c r="R307" i="1"/>
  <c r="R316" i="1"/>
  <c r="R323" i="1"/>
  <c r="R327" i="1"/>
  <c r="R333" i="1"/>
  <c r="R417" i="1"/>
  <c r="R344" i="1"/>
  <c r="R348" i="1"/>
  <c r="R351" i="1"/>
  <c r="R359" i="1"/>
  <c r="R363" i="1"/>
  <c r="R367" i="1"/>
  <c r="R371" i="1"/>
  <c r="R375" i="1"/>
  <c r="R390" i="1"/>
  <c r="R450" i="1"/>
  <c r="R531" i="1"/>
  <c r="R470" i="1"/>
  <c r="R474" i="1"/>
  <c r="R494" i="1"/>
  <c r="R498" i="1"/>
  <c r="O512" i="1"/>
  <c r="R530" i="1"/>
  <c r="R538" i="1"/>
  <c r="R545" i="1"/>
  <c r="R588" i="1"/>
  <c r="R604" i="1"/>
  <c r="O613" i="1"/>
  <c r="O617" i="1"/>
  <c r="R625" i="1"/>
  <c r="R669" i="1"/>
  <c r="R704" i="1"/>
  <c r="R720" i="1"/>
  <c r="R746" i="1"/>
  <c r="O440" i="1"/>
  <c r="O462" i="1"/>
  <c r="O465" i="1"/>
  <c r="O486" i="1"/>
  <c r="O489" i="1"/>
  <c r="O506" i="1"/>
  <c r="O526" i="1"/>
  <c r="R609" i="1"/>
  <c r="R765" i="1"/>
  <c r="R634" i="1"/>
  <c r="R653" i="1"/>
  <c r="R677" i="1"/>
  <c r="R688" i="1"/>
  <c r="R700" i="1"/>
  <c r="R712" i="1"/>
  <c r="R741" i="1"/>
  <c r="R754" i="1"/>
  <c r="R775" i="1"/>
  <c r="R794" i="1"/>
  <c r="R440" i="1"/>
  <c r="R454" i="1"/>
  <c r="R465" i="1"/>
  <c r="R477" i="1"/>
  <c r="R489" i="1"/>
  <c r="R501" i="1"/>
  <c r="R515" i="1"/>
  <c r="R519" i="1"/>
  <c r="R591" i="1"/>
  <c r="R603" i="1"/>
  <c r="R616" i="1"/>
  <c r="R628" i="1"/>
  <c r="R645" i="1"/>
  <c r="R672" i="1"/>
  <c r="R684" i="1"/>
  <c r="R695" i="1"/>
  <c r="R707" i="1"/>
  <c r="R719" i="1"/>
  <c r="R736" i="1"/>
  <c r="R749" i="1"/>
  <c r="R374" i="1"/>
  <c r="R382" i="1"/>
  <c r="R386" i="1"/>
  <c r="R394" i="1"/>
  <c r="R398" i="1"/>
  <c r="R407" i="1"/>
  <c r="R411" i="1"/>
  <c r="R428" i="1"/>
  <c r="R432" i="1"/>
  <c r="R448" i="1"/>
  <c r="R527" i="1"/>
  <c r="R457" i="1"/>
  <c r="R469" i="1"/>
  <c r="R473" i="1"/>
  <c r="R481" i="1"/>
  <c r="R485" i="1"/>
  <c r="R493" i="1"/>
  <c r="R497" i="1"/>
  <c r="R505" i="1"/>
  <c r="R514" i="1"/>
  <c r="R523" i="1"/>
  <c r="R536" i="1"/>
  <c r="R541" i="1"/>
  <c r="R544" i="1"/>
  <c r="R549" i="1"/>
  <c r="O590" i="1"/>
  <c r="R595" i="1"/>
  <c r="O602" i="1"/>
  <c r="R607" i="1"/>
  <c r="O614" i="1"/>
  <c r="R620" i="1"/>
  <c r="O627" i="1"/>
  <c r="R632" i="1"/>
  <c r="O644" i="1"/>
  <c r="R652" i="1"/>
  <c r="O663" i="1"/>
  <c r="O670" i="1"/>
  <c r="R676" i="1"/>
  <c r="O683" i="1"/>
  <c r="R687" i="1"/>
  <c r="O694" i="1"/>
  <c r="R699" i="1"/>
  <c r="O706" i="1"/>
  <c r="R711" i="1"/>
  <c r="O718" i="1"/>
  <c r="R723" i="1"/>
  <c r="O735" i="1"/>
  <c r="R740" i="1"/>
  <c r="O748" i="1"/>
  <c r="R753" i="1"/>
  <c r="O760" i="1"/>
  <c r="R761" i="1"/>
  <c r="O767" i="1"/>
  <c r="O774" i="1"/>
  <c r="O795" i="1"/>
  <c r="R373" i="1"/>
  <c r="R377" i="1"/>
  <c r="R381" i="1"/>
  <c r="R385" i="1"/>
  <c r="R389" i="1"/>
  <c r="R393" i="1"/>
  <c r="R397" i="1"/>
  <c r="R401" i="1"/>
  <c r="R406" i="1"/>
  <c r="R410" i="1"/>
  <c r="R420" i="1"/>
  <c r="R427" i="1"/>
  <c r="R431" i="1"/>
  <c r="R438" i="1"/>
  <c r="R447" i="1"/>
  <c r="R452" i="1"/>
  <c r="R461" i="1"/>
  <c r="R464" i="1"/>
  <c r="R468" i="1"/>
  <c r="R472" i="1"/>
  <c r="R476" i="1"/>
  <c r="R480" i="1"/>
  <c r="R484" i="1"/>
  <c r="R488" i="1"/>
  <c r="R492" i="1"/>
  <c r="R496" i="1"/>
  <c r="R500" i="1"/>
  <c r="R510" i="1"/>
  <c r="R518" i="1"/>
  <c r="R534" i="1"/>
  <c r="R590" i="1"/>
  <c r="O593" i="1"/>
  <c r="R602" i="1"/>
  <c r="O605" i="1"/>
  <c r="R614" i="1"/>
  <c r="O618" i="1"/>
  <c r="R627" i="1"/>
  <c r="O630" i="1"/>
  <c r="R644" i="1"/>
  <c r="O647" i="1"/>
  <c r="R663" i="1"/>
  <c r="R670" i="1"/>
  <c r="O674" i="1"/>
  <c r="R683" i="1"/>
  <c r="O685" i="1"/>
  <c r="R694" i="1"/>
  <c r="O697" i="1"/>
  <c r="R706" i="1"/>
  <c r="O709" i="1"/>
  <c r="R718" i="1"/>
  <c r="O721" i="1"/>
  <c r="R735" i="1"/>
  <c r="O738" i="1"/>
  <c r="R748" i="1"/>
  <c r="O751" i="1"/>
  <c r="O773" i="1"/>
  <c r="O784" i="1"/>
  <c r="O629" i="1"/>
  <c r="R636" i="1"/>
  <c r="O643" i="1"/>
  <c r="O646" i="1"/>
  <c r="R655" i="1"/>
  <c r="O662" i="1"/>
  <c r="O664" i="1"/>
  <c r="R776" i="1"/>
  <c r="O673" i="1"/>
  <c r="R678" i="1"/>
  <c r="O682" i="1"/>
  <c r="R689" i="1"/>
  <c r="O693" i="1"/>
  <c r="O696" i="1"/>
  <c r="R701" i="1"/>
  <c r="O705" i="1"/>
  <c r="O708" i="1"/>
  <c r="R713" i="1"/>
  <c r="O717" i="1"/>
  <c r="O720" i="1"/>
  <c r="R729" i="1"/>
  <c r="O733" i="1"/>
  <c r="O737" i="1"/>
  <c r="R743" i="1"/>
  <c r="O747" i="1"/>
  <c r="O750" i="1"/>
  <c r="R755" i="1"/>
  <c r="O759" i="1"/>
  <c r="O783" i="1"/>
  <c r="O800" i="1"/>
  <c r="O805" i="1"/>
  <c r="O808" i="1"/>
  <c r="O812" i="1"/>
  <c r="O815" i="1"/>
  <c r="O818" i="1"/>
  <c r="O821" i="1"/>
  <c r="O824" i="1"/>
  <c r="O827" i="1"/>
  <c r="O830" i="1"/>
  <c r="O833" i="1"/>
  <c r="O836" i="1"/>
  <c r="O839" i="1"/>
  <c r="O842" i="1"/>
  <c r="O845" i="1"/>
  <c r="O848" i="1"/>
  <c r="O851" i="1"/>
  <c r="O854" i="1"/>
  <c r="O857" i="1"/>
  <c r="O860" i="1"/>
  <c r="O864" i="1"/>
  <c r="O868" i="1"/>
  <c r="O871" i="1"/>
  <c r="O874" i="1"/>
  <c r="O885" i="1"/>
  <c r="O886" i="1"/>
  <c r="O889" i="1"/>
  <c r="R543" i="1"/>
  <c r="O543" i="1"/>
  <c r="O18" i="1"/>
  <c r="O20" i="1"/>
  <c r="O26" i="1"/>
  <c r="O27" i="1"/>
  <c r="O30" i="1"/>
  <c r="O29" i="1"/>
  <c r="O32" i="1"/>
  <c r="O33" i="1"/>
  <c r="O36" i="1"/>
  <c r="O35" i="1"/>
  <c r="O38" i="1"/>
  <c r="O40" i="1"/>
  <c r="O41" i="1"/>
  <c r="O42" i="1"/>
  <c r="O44" i="1"/>
  <c r="O46" i="1"/>
  <c r="O47" i="1"/>
  <c r="O48" i="1"/>
  <c r="O49" i="1"/>
  <c r="O50" i="1"/>
  <c r="O52" i="1"/>
  <c r="O54" i="1"/>
  <c r="O55" i="1"/>
  <c r="O56" i="1"/>
  <c r="O57" i="1"/>
  <c r="O58" i="1"/>
  <c r="O60" i="1"/>
  <c r="O61" i="1"/>
  <c r="O62" i="1"/>
  <c r="O63" i="1"/>
  <c r="O64" i="1"/>
  <c r="O65" i="1"/>
  <c r="O66" i="1"/>
  <c r="O68" i="1"/>
  <c r="O69" i="1"/>
  <c r="O70" i="1"/>
  <c r="O71" i="1"/>
  <c r="O72" i="1"/>
  <c r="O73" i="1"/>
  <c r="O74" i="1"/>
  <c r="O76" i="1"/>
  <c r="O77" i="1"/>
  <c r="O78" i="1"/>
  <c r="O79" i="1"/>
  <c r="O80" i="1"/>
  <c r="O82" i="1"/>
  <c r="O90" i="1"/>
  <c r="O98" i="1"/>
  <c r="O104" i="1"/>
  <c r="O110" i="1"/>
  <c r="O116" i="1"/>
  <c r="O124" i="1"/>
  <c r="O130" i="1"/>
  <c r="O138" i="1"/>
  <c r="O143" i="1"/>
  <c r="O149" i="1"/>
  <c r="O164" i="1"/>
  <c r="O173" i="1"/>
  <c r="O180" i="1"/>
  <c r="O187" i="1"/>
  <c r="O197" i="1"/>
  <c r="O200" i="1"/>
  <c r="O210" i="1"/>
  <c r="O219" i="1"/>
  <c r="O229" i="1"/>
  <c r="O239" i="1"/>
  <c r="O246" i="1"/>
  <c r="O252" i="1"/>
  <c r="O258" i="1"/>
  <c r="O265" i="1"/>
  <c r="O271" i="1"/>
  <c r="O277" i="1"/>
  <c r="O283" i="1"/>
  <c r="O289" i="1"/>
  <c r="O297" i="1"/>
  <c r="O303" i="1"/>
  <c r="O308" i="1"/>
  <c r="O319" i="1"/>
  <c r="O328" i="1"/>
  <c r="O338" i="1"/>
  <c r="O345" i="1"/>
  <c r="O418" i="1"/>
  <c r="O355" i="1"/>
  <c r="O362" i="1"/>
  <c r="O368" i="1"/>
  <c r="O374" i="1"/>
  <c r="O380" i="1"/>
  <c r="O386" i="1"/>
  <c r="O392" i="1"/>
  <c r="O398" i="1"/>
  <c r="O405" i="1"/>
  <c r="O411" i="1"/>
  <c r="O425" i="1"/>
  <c r="O432" i="1"/>
  <c r="O527" i="1"/>
  <c r="O456" i="1"/>
  <c r="O467" i="1"/>
  <c r="O473" i="1"/>
  <c r="O479" i="1"/>
  <c r="O485" i="1"/>
  <c r="O491" i="1"/>
  <c r="O497" i="1"/>
  <c r="O513" i="1"/>
  <c r="O518" i="1"/>
  <c r="O523" i="1"/>
  <c r="R537" i="1"/>
  <c r="O537" i="1"/>
  <c r="R553" i="1"/>
  <c r="O553" i="1"/>
  <c r="R556" i="1"/>
  <c r="O556" i="1"/>
  <c r="R641" i="1"/>
  <c r="O641" i="1"/>
  <c r="R522" i="1"/>
  <c r="O522" i="1"/>
  <c r="R516" i="1"/>
  <c r="O516" i="1"/>
  <c r="R552" i="1"/>
  <c r="O552" i="1"/>
  <c r="R555" i="1"/>
  <c r="O555" i="1"/>
  <c r="R558" i="1"/>
  <c r="O558" i="1"/>
  <c r="R559" i="1"/>
  <c r="O559" i="1"/>
  <c r="R563" i="1"/>
  <c r="O563" i="1"/>
  <c r="O108" i="1"/>
  <c r="O122" i="1"/>
  <c r="O128" i="1"/>
  <c r="O134" i="1"/>
  <c r="O147" i="1"/>
  <c r="O177" i="1"/>
  <c r="O107" i="1"/>
  <c r="O119" i="1"/>
  <c r="O133" i="1"/>
  <c r="O146" i="1"/>
  <c r="O168" i="1"/>
  <c r="O183" i="1"/>
  <c r="O214" i="1"/>
  <c r="O223" i="1"/>
  <c r="O235" i="1"/>
  <c r="O274" i="1"/>
  <c r="O286" i="1"/>
  <c r="O293" i="1"/>
  <c r="O300" i="1"/>
  <c r="O305" i="1"/>
  <c r="O316" i="1"/>
  <c r="O325" i="1"/>
  <c r="O333" i="1"/>
  <c r="O341" i="1"/>
  <c r="O348" i="1"/>
  <c r="O414" i="1"/>
  <c r="O359" i="1"/>
  <c r="O365" i="1"/>
  <c r="O371" i="1"/>
  <c r="O377" i="1"/>
  <c r="O383" i="1"/>
  <c r="O389" i="1"/>
  <c r="O395" i="1"/>
  <c r="O401" i="1"/>
  <c r="O408" i="1"/>
  <c r="O420" i="1"/>
  <c r="O429" i="1"/>
  <c r="O438" i="1"/>
  <c r="O450" i="1"/>
  <c r="O458" i="1"/>
  <c r="O464" i="1"/>
  <c r="O470" i="1"/>
  <c r="O476" i="1"/>
  <c r="O482" i="1"/>
  <c r="O488" i="1"/>
  <c r="O494" i="1"/>
  <c r="O500" i="1"/>
  <c r="O505" i="1"/>
  <c r="R511" i="1"/>
  <c r="O511" i="1"/>
  <c r="O541" i="1"/>
  <c r="O545" i="1"/>
  <c r="R596" i="1"/>
  <c r="R608" i="1"/>
  <c r="R621" i="1"/>
  <c r="M891" i="1"/>
  <c r="R17" i="1"/>
  <c r="O87" i="1"/>
  <c r="O102" i="1"/>
  <c r="O114" i="1"/>
  <c r="O120" i="1"/>
  <c r="O142" i="1"/>
  <c r="O160" i="1"/>
  <c r="O169" i="1"/>
  <c r="O84" i="1"/>
  <c r="O113" i="1"/>
  <c r="O127" i="1"/>
  <c r="O141" i="1"/>
  <c r="O158" i="1"/>
  <c r="O176" i="1"/>
  <c r="O191" i="1"/>
  <c r="O205" i="1"/>
  <c r="O243" i="1"/>
  <c r="O249" i="1"/>
  <c r="O314" i="1"/>
  <c r="O262" i="1"/>
  <c r="O268" i="1"/>
  <c r="O280" i="1"/>
  <c r="O86" i="1"/>
  <c r="O101" i="1"/>
  <c r="O106" i="1"/>
  <c r="O112" i="1"/>
  <c r="O118" i="1"/>
  <c r="O126" i="1"/>
  <c r="O132" i="1"/>
  <c r="O140" i="1"/>
  <c r="O145" i="1"/>
  <c r="O157" i="1"/>
  <c r="O167" i="1"/>
  <c r="O175" i="1"/>
  <c r="O182" i="1"/>
  <c r="O189" i="1"/>
  <c r="O198" i="1"/>
  <c r="O203" i="1"/>
  <c r="O213" i="1"/>
  <c r="O222" i="1"/>
  <c r="O232" i="1"/>
  <c r="O317" i="1"/>
  <c r="O248" i="1"/>
  <c r="O254" i="1"/>
  <c r="O261" i="1"/>
  <c r="O267" i="1"/>
  <c r="O273" i="1"/>
  <c r="O279" i="1"/>
  <c r="O285" i="1"/>
  <c r="O291" i="1"/>
  <c r="O299" i="1"/>
  <c r="O304" i="1"/>
  <c r="O311" i="1"/>
  <c r="O324" i="1"/>
  <c r="O332" i="1"/>
  <c r="O340" i="1"/>
  <c r="O347" i="1"/>
  <c r="O352" i="1"/>
  <c r="O358" i="1"/>
  <c r="O364" i="1"/>
  <c r="O370" i="1"/>
  <c r="O376" i="1"/>
  <c r="O382" i="1"/>
  <c r="O388" i="1"/>
  <c r="O394" i="1"/>
  <c r="O400" i="1"/>
  <c r="O407" i="1"/>
  <c r="O416" i="1"/>
  <c r="O428" i="1"/>
  <c r="O434" i="1"/>
  <c r="O448" i="1"/>
  <c r="O453" i="1"/>
  <c r="O457" i="1"/>
  <c r="O463" i="1"/>
  <c r="O469" i="1"/>
  <c r="O475" i="1"/>
  <c r="O481" i="1"/>
  <c r="O487" i="1"/>
  <c r="O493" i="1"/>
  <c r="O499" i="1"/>
  <c r="R504" i="1"/>
  <c r="O504" i="1"/>
  <c r="O532" i="1"/>
  <c r="O539" i="1"/>
  <c r="O544" i="1"/>
  <c r="R551" i="1"/>
  <c r="O551" i="1"/>
  <c r="J891" i="1"/>
  <c r="R554" i="1"/>
  <c r="O554" i="1"/>
  <c r="R557" i="1"/>
  <c r="O557" i="1"/>
  <c r="R560" i="1"/>
  <c r="O560" i="1"/>
  <c r="K891" i="1"/>
  <c r="O591" i="1"/>
  <c r="O597" i="1"/>
  <c r="O603" i="1"/>
  <c r="O609" i="1"/>
  <c r="O616" i="1"/>
  <c r="O622" i="1"/>
  <c r="O628" i="1"/>
  <c r="O636" i="1"/>
  <c r="O645" i="1"/>
  <c r="O655" i="1"/>
  <c r="O776" i="1"/>
  <c r="O672" i="1"/>
  <c r="O678" i="1"/>
  <c r="O684" i="1"/>
  <c r="O689" i="1"/>
  <c r="O695" i="1"/>
  <c r="O701" i="1"/>
  <c r="O707" i="1"/>
  <c r="O713" i="1"/>
  <c r="O719" i="1"/>
  <c r="O729" i="1"/>
  <c r="O736" i="1"/>
  <c r="O743" i="1"/>
  <c r="O749" i="1"/>
  <c r="O755" i="1"/>
  <c r="R766" i="1"/>
  <c r="R774" i="1"/>
  <c r="R785" i="1"/>
  <c r="R790" i="1"/>
  <c r="R799" i="1"/>
  <c r="R768" i="1"/>
  <c r="R787" i="1"/>
  <c r="O588" i="1"/>
  <c r="O594" i="1"/>
  <c r="O600" i="1"/>
  <c r="O606" i="1"/>
  <c r="O612" i="1"/>
  <c r="O619" i="1"/>
  <c r="O625" i="1"/>
  <c r="O631" i="1"/>
  <c r="O649" i="1"/>
  <c r="O661" i="1"/>
  <c r="O665" i="1"/>
  <c r="O669" i="1"/>
  <c r="O675" i="1"/>
  <c r="O681" i="1"/>
  <c r="O686" i="1"/>
  <c r="O692" i="1"/>
  <c r="O698" i="1"/>
  <c r="O704" i="1"/>
  <c r="O710" i="1"/>
  <c r="O716" i="1"/>
  <c r="O722" i="1"/>
  <c r="O732" i="1"/>
  <c r="O739" i="1"/>
  <c r="O746" i="1"/>
  <c r="O752" i="1"/>
  <c r="O758" i="1"/>
  <c r="R760" i="1"/>
  <c r="R771" i="1"/>
  <c r="R791" i="1"/>
  <c r="R767" i="1"/>
  <c r="R786" i="1"/>
  <c r="R800" i="1"/>
  <c r="R805" i="1"/>
  <c r="R808" i="1"/>
  <c r="O761" i="1"/>
  <c r="R762" i="1"/>
  <c r="O775" i="1"/>
  <c r="O792" i="1"/>
  <c r="R793" i="1"/>
  <c r="O762" i="1"/>
  <c r="O768" i="1"/>
  <c r="O787" i="1"/>
  <c r="O793" i="1"/>
  <c r="O766" i="1"/>
  <c r="O771" i="1"/>
  <c r="O785" i="1"/>
  <c r="O791" i="1"/>
  <c r="O799" i="1"/>
  <c r="R812" i="1"/>
  <c r="R815" i="1"/>
  <c r="R818" i="1"/>
  <c r="R821" i="1"/>
  <c r="R824" i="1"/>
  <c r="R827" i="1"/>
  <c r="R830" i="1"/>
  <c r="R833" i="1"/>
  <c r="R836" i="1"/>
  <c r="R839" i="1"/>
  <c r="R842" i="1"/>
  <c r="R845" i="1"/>
  <c r="R848" i="1"/>
  <c r="R851" i="1"/>
  <c r="R854" i="1"/>
  <c r="R857" i="1"/>
  <c r="R860" i="1"/>
  <c r="R864" i="1"/>
  <c r="R868" i="1"/>
  <c r="R871" i="1"/>
  <c r="R874" i="1"/>
  <c r="R885" i="1"/>
  <c r="R886" i="1"/>
  <c r="R889" i="1"/>
  <c r="O763" i="1"/>
  <c r="O769" i="1"/>
  <c r="O788" i="1"/>
  <c r="O794" i="1"/>
  <c r="O802" i="1"/>
  <c r="R804" i="1"/>
  <c r="O806" i="1"/>
  <c r="R807" i="1"/>
  <c r="O809" i="1"/>
  <c r="R810" i="1"/>
  <c r="O813" i="1"/>
  <c r="R814" i="1"/>
  <c r="O816" i="1"/>
  <c r="R817" i="1"/>
  <c r="O819" i="1"/>
  <c r="R820" i="1"/>
  <c r="O822" i="1"/>
  <c r="R823" i="1"/>
  <c r="O825" i="1"/>
  <c r="R826" i="1"/>
  <c r="O828" i="1"/>
  <c r="R829" i="1"/>
  <c r="O831" i="1"/>
  <c r="R832" i="1"/>
  <c r="O834" i="1"/>
  <c r="R835" i="1"/>
  <c r="O837" i="1"/>
  <c r="R838" i="1"/>
  <c r="O840" i="1"/>
  <c r="R841" i="1"/>
  <c r="O843" i="1"/>
  <c r="R844" i="1"/>
  <c r="O846" i="1"/>
  <c r="R847" i="1"/>
  <c r="O849" i="1"/>
  <c r="R850" i="1"/>
  <c r="O852" i="1"/>
  <c r="R853" i="1"/>
  <c r="O855" i="1"/>
  <c r="R856" i="1"/>
  <c r="O858" i="1"/>
  <c r="R859" i="1"/>
  <c r="O862" i="1"/>
  <c r="R863" i="1"/>
  <c r="O865" i="1"/>
  <c r="R867" i="1"/>
  <c r="O869" i="1"/>
  <c r="R870" i="1"/>
  <c r="O872" i="1"/>
  <c r="R873" i="1"/>
  <c r="O875" i="1"/>
  <c r="R876" i="1"/>
  <c r="O883" i="1"/>
  <c r="R881" i="1"/>
  <c r="O887" i="1"/>
  <c r="R888" i="1"/>
  <c r="A26" i="1" l="1"/>
  <c r="A27" i="1" s="1"/>
  <c r="A28" i="1" s="1"/>
  <c r="A29" i="1" s="1"/>
  <c r="A30" i="1" s="1"/>
  <c r="A32" i="1" s="1"/>
  <c r="A33" i="1" s="1"/>
  <c r="A35" i="1" s="1"/>
  <c r="A36" i="1" s="1"/>
  <c r="A38" i="1" s="1"/>
  <c r="A39" i="1" s="1"/>
  <c r="A40" i="1" s="1"/>
  <c r="A41" i="1" s="1"/>
  <c r="A42" i="1" s="1"/>
  <c r="A44" i="1" s="1"/>
  <c r="A46" i="1" s="1"/>
  <c r="A47" i="1" s="1"/>
  <c r="A48" i="1" s="1"/>
  <c r="A49" i="1" s="1"/>
  <c r="A50" i="1" s="1"/>
  <c r="A52" i="1" s="1"/>
  <c r="A54" i="1" s="1"/>
  <c r="A55" i="1" s="1"/>
  <c r="A56" i="1" s="1"/>
  <c r="A57" i="1" s="1"/>
  <c r="A58" i="1" s="1"/>
  <c r="A60" i="1" s="1"/>
  <c r="A61" i="1" s="1"/>
  <c r="A62" i="1" s="1"/>
  <c r="A63" i="1" s="1"/>
  <c r="A64" i="1" s="1"/>
  <c r="A65" i="1" s="1"/>
  <c r="A66" i="1" s="1"/>
  <c r="A68" i="1" s="1"/>
  <c r="A69" i="1" s="1"/>
  <c r="A70" i="1" s="1"/>
  <c r="A71" i="1" s="1"/>
  <c r="A72" i="1" s="1"/>
  <c r="A73" i="1" s="1"/>
  <c r="A74" i="1" s="1"/>
  <c r="Q891" i="1"/>
  <c r="O891" i="1"/>
  <c r="R891" i="1"/>
  <c r="A76" i="1" l="1"/>
  <c r="A77" i="1" s="1"/>
  <c r="A78" i="1" s="1"/>
  <c r="A79" i="1" s="1"/>
  <c r="A80" i="1" s="1"/>
  <c r="A82" i="1" s="1"/>
  <c r="A83" i="1" s="1"/>
  <c r="A84" i="1" s="1"/>
  <c r="A85" i="1" s="1"/>
  <c r="A86" i="1" s="1"/>
  <c r="A87" i="1" s="1"/>
  <c r="A88" i="1" s="1"/>
  <c r="A90" i="1" s="1"/>
  <c r="A92" i="1" s="1"/>
  <c r="A93" i="1" s="1"/>
  <c r="A95" i="1" s="1"/>
  <c r="A97" i="1" s="1"/>
  <c r="A98" i="1" s="1"/>
  <c r="A100" i="1" s="1"/>
  <c r="A101" i="1" s="1"/>
  <c r="A102" i="1" l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l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1" i="1" l="1"/>
  <c r="A152" i="1" s="1"/>
  <c r="A153" i="1" s="1"/>
  <c r="A154" i="1" s="1"/>
  <c r="A155" i="1" s="1"/>
  <c r="A157" i="1" s="1"/>
  <c r="A158" i="1" s="1"/>
  <c r="A160" i="1" s="1"/>
  <c r="A162" i="1" s="1"/>
  <c r="A164" i="1" s="1"/>
  <c r="A166" i="1" s="1"/>
  <c r="A167" i="1" s="1"/>
  <c r="A168" i="1" s="1"/>
  <c r="A169" i="1" s="1"/>
  <c r="A173" i="1" l="1"/>
  <c r="A174" i="1" s="1"/>
  <c r="A175" i="1" s="1"/>
  <c r="A176" i="1" s="1"/>
  <c r="A177" i="1" s="1"/>
  <c r="A179" i="1" s="1"/>
  <c r="A180" i="1" s="1"/>
  <c r="A182" i="1" s="1"/>
  <c r="A183" i="1" s="1"/>
  <c r="A170" i="1"/>
  <c r="A185" i="1" l="1"/>
  <c r="A186" i="1" s="1"/>
  <c r="A187" i="1" s="1"/>
  <c r="A188" i="1" s="1"/>
  <c r="A189" i="1" s="1"/>
  <c r="A191" i="1" s="1"/>
  <c r="A193" i="1" s="1"/>
  <c r="A195" i="1" s="1"/>
  <c r="A197" i="1" s="1"/>
  <c r="A198" i="1" s="1"/>
  <c r="A199" i="1" l="1"/>
  <c r="A200" i="1" s="1"/>
  <c r="A202" i="1" s="1"/>
  <c r="A203" i="1" s="1"/>
  <c r="A205" i="1" s="1"/>
  <c r="A207" i="1" s="1"/>
  <c r="A208" i="1" s="1"/>
  <c r="A210" i="1" s="1"/>
  <c r="A212" i="1" s="1"/>
  <c r="A213" i="1" s="1"/>
  <c r="A214" i="1" s="1"/>
  <c r="A216" i="1" s="1"/>
  <c r="A217" i="1" s="1"/>
  <c r="A219" i="1" s="1"/>
  <c r="A221" i="1" l="1"/>
  <c r="A222" i="1" s="1"/>
  <c r="A223" i="1" s="1"/>
  <c r="A224" i="1" s="1"/>
  <c r="A226" i="1" s="1"/>
  <c r="A227" i="1" s="1"/>
  <c r="A229" i="1" s="1"/>
  <c r="A230" i="1" s="1"/>
  <c r="A232" i="1" s="1"/>
  <c r="A235" i="1" s="1"/>
  <c r="A236" i="1" s="1"/>
  <c r="A238" i="1" s="1"/>
  <c r="A239" i="1" s="1"/>
  <c r="A241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3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10" i="1" s="1"/>
  <c r="A311" i="1" s="1"/>
  <c r="A313" i="1" s="1"/>
  <c r="A314" i="1" s="1"/>
  <c r="A315" i="1" s="1"/>
  <c r="A316" i="1" s="1"/>
  <c r="A317" i="1" s="1"/>
  <c r="A319" i="1" s="1"/>
  <c r="A321" i="1" l="1"/>
  <c r="A323" i="1" s="1"/>
  <c r="A324" i="1" s="1"/>
  <c r="A325" i="1" s="1"/>
  <c r="A326" i="1" s="1"/>
  <c r="A327" i="1" s="1"/>
  <c r="A328" i="1" s="1"/>
  <c r="A329" i="1" s="1"/>
  <c r="A332" i="1" s="1"/>
  <c r="A333" i="1" s="1"/>
  <c r="A334" i="1" s="1"/>
  <c r="A336" i="1" s="1"/>
  <c r="A337" i="1" s="1"/>
  <c r="A338" i="1" s="1"/>
  <c r="A340" i="1" s="1"/>
  <c r="A341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4" i="1" s="1"/>
  <c r="A416" i="1" l="1"/>
  <c r="A417" i="1" s="1"/>
  <c r="A418" i="1" s="1"/>
  <c r="A420" i="1" s="1"/>
  <c r="A422" i="1" s="1"/>
  <c r="A424" i="1" s="1"/>
  <c r="A425" i="1" s="1"/>
  <c r="A427" i="1" s="1"/>
  <c r="A428" i="1" s="1"/>
  <c r="A429" i="1" s="1"/>
  <c r="A430" i="1" s="1"/>
  <c r="A431" i="1" s="1"/>
  <c r="A432" i="1" s="1"/>
  <c r="A433" i="1" s="1"/>
  <c r="A434" i="1" s="1"/>
  <c r="A437" i="1" l="1"/>
  <c r="A438" i="1" s="1"/>
  <c r="A439" i="1" s="1"/>
  <c r="A440" i="1" s="1"/>
  <c r="A442" i="1" s="1"/>
  <c r="A443" i="1" s="1"/>
  <c r="A444" i="1" s="1"/>
  <c r="A445" i="1" s="1"/>
  <c r="A447" i="1" s="1"/>
  <c r="A448" i="1" s="1"/>
  <c r="A450" i="1" l="1"/>
  <c r="A451" i="1" s="1"/>
  <c r="A452" i="1" s="1"/>
  <c r="A453" i="1" s="1"/>
  <c r="A454" i="1" l="1"/>
  <c r="A455" i="1" s="1"/>
  <c r="A456" i="1" s="1"/>
  <c r="A457" i="1" l="1"/>
  <c r="A458" i="1" s="1"/>
  <c r="A460" i="1" l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6" i="1" s="1"/>
  <c r="A527" i="1" s="1"/>
  <c r="A529" i="1" s="1"/>
  <c r="A530" i="1" s="1"/>
  <c r="A531" i="1" s="1"/>
  <c r="A532" i="1" s="1"/>
  <c r="A534" i="1" s="1"/>
  <c r="A536" i="1" s="1"/>
  <c r="A537" i="1" s="1"/>
  <c r="A538" i="1" s="1"/>
  <c r="A539" i="1" s="1"/>
  <c r="A541" i="1" s="1"/>
  <c r="A542" i="1" s="1"/>
  <c r="A543" i="1" s="1"/>
  <c r="A544" i="1" s="1"/>
  <c r="A545" i="1" s="1"/>
  <c r="A546" i="1" s="1"/>
  <c r="A549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6" i="1" s="1"/>
  <c r="A637" i="1" s="1"/>
  <c r="A638" i="1" s="1"/>
  <c r="A639" i="1" s="1"/>
  <c r="A641" i="1" s="1"/>
  <c r="A643" i="1" s="1"/>
  <c r="A644" i="1" s="1"/>
  <c r="A645" i="1" s="1"/>
  <c r="A646" i="1" s="1"/>
  <c r="A647" i="1" s="1"/>
  <c r="A648" i="1" s="1"/>
  <c r="A649" i="1" s="1"/>
  <c r="A652" i="1" s="1"/>
  <c r="A653" i="1" s="1"/>
  <c r="A655" i="1" s="1"/>
  <c r="A656" i="1" s="1"/>
  <c r="A657" i="1" s="1"/>
  <c r="A659" i="1" s="1"/>
  <c r="A661" i="1" s="1"/>
  <c r="A662" i="1" s="1"/>
  <c r="A663" i="1" s="1"/>
  <c r="A664" i="1" s="1"/>
  <c r="A665" i="1" l="1"/>
  <c r="A666" i="1" s="1"/>
  <c r="A667" i="1" s="1"/>
  <c r="A668" i="1" s="1"/>
  <c r="A669" i="1" s="1"/>
  <c r="A670" i="1" l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1" i="1" s="1"/>
  <c r="A773" i="1" s="1"/>
  <c r="A774" i="1" s="1"/>
  <c r="A775" i="1" s="1"/>
  <c r="A776" i="1" s="1"/>
  <c r="A778" i="1" s="1"/>
  <c r="A779" i="1" s="1"/>
  <c r="A781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9" i="1" s="1"/>
  <c r="A800" i="1" s="1"/>
  <c r="A802" i="1" s="1"/>
  <c r="A804" i="1" s="1"/>
  <c r="A805" i="1" s="1"/>
  <c r="A806" i="1" s="1"/>
  <c r="A807" i="1" s="1"/>
  <c r="A808" i="1" s="1"/>
  <c r="A809" i="1" s="1"/>
  <c r="A810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2" i="1" s="1"/>
  <c r="A863" i="1" s="1"/>
  <c r="A864" i="1" s="1"/>
  <c r="A865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8" i="1" s="1"/>
  <c r="A879" i="1" s="1"/>
  <c r="A880" i="1" s="1"/>
  <c r="A881" i="1" s="1"/>
  <c r="A883" i="1" s="1"/>
  <c r="A885" i="1" s="1"/>
  <c r="A886" i="1" s="1"/>
  <c r="A887" i="1" s="1"/>
  <c r="A888" i="1" s="1"/>
  <c r="A889" i="1" s="1"/>
  <c r="A890" i="1" s="1"/>
</calcChain>
</file>

<file path=xl/sharedStrings.xml><?xml version="1.0" encoding="utf-8"?>
<sst xmlns="http://schemas.openxmlformats.org/spreadsheetml/2006/main" count="3190" uniqueCount="943">
  <si>
    <t>Dirección de Recursos Humanos</t>
  </si>
  <si>
    <t>Nómina Nombrados Septiembre 2021</t>
  </si>
  <si>
    <t xml:space="preserve">Cuentas: 2.1.1.1.01 (fijos) y 2.1.1.2.05 (período probatorio de carrera administrativa) 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</si>
  <si>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</si>
  <si>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</si>
  <si>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</si>
  <si>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</si>
  <si>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</si>
  <si>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</si>
  <si>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</si>
  <si>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</si>
  <si>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</si>
  <si>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</si>
  <si>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</si>
  <si>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</si>
  <si>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</si>
  <si>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</si>
  <si>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</si>
  <si>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</si>
  <si>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</si>
  <si>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</si>
  <si>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</si>
  <si>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</si>
  <si>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</si>
  <si>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</si>
  <si>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</si>
  <si>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</si>
  <si>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</si>
  <si>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</si>
  <si>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</si>
  <si>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</si>
  <si>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</si>
  <si>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</si>
  <si>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</si>
  <si>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</si>
  <si>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</si>
  <si>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</si>
  <si>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</si>
  <si>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</si>
  <si>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</si>
  <si>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</si>
  <si>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</si>
  <si>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</si>
  <si>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</si>
  <si>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</si>
  <si>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</si>
  <si>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</si>
  <si>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</si>
  <si>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</si>
  <si>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</si>
  <si>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</si>
  <si>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</si>
  <si>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ANALISTA DE CONTROL INTERNO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</si>
  <si>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</si>
  <si>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</si>
  <si>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</si>
  <si>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</si>
  <si>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</si>
  <si>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</si>
  <si>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</si>
  <si>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</si>
  <si>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</si>
  <si>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</si>
  <si>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</si>
  <si>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</si>
  <si>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</si>
  <si>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</si>
  <si>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</si>
  <si>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</si>
  <si>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</si>
  <si>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ANALISTA DE NOMINA</t>
  </si>
  <si>
    <t>JENIFER YBETTE NUÑEZ GLOSS</t>
  </si>
  <si>
    <t>NORDIS YRINA MORA ROSARIO</t>
  </si>
  <si>
    <t>FRANTHELY PATRICIO PACHECO GUERRERO</t>
  </si>
  <si>
    <t>ANALISTA DE REGISTRO Y CONTRO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</si>
  <si>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</si>
  <si>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</si>
  <si>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</si>
  <si>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</si>
  <si>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</si>
  <si>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</si>
  <si>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</si>
  <si>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ANALISTA DE RELACIONES LABORA</t>
  </si>
  <si>
    <t>PAMELA ROSEL ROQUES JIMENEZ</t>
  </si>
  <si>
    <t>PATRICIA MIRIEL PAYANO BURET</t>
  </si>
  <si>
    <t>LOREN CRISNEL MEDINA MESSINA</t>
  </si>
  <si>
    <t>Departamento Desarrollo Institucional</t>
  </si>
  <si>
    <t>IVANNA SIOMARA GARCIA CRUZ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</si>
  <si>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</si>
  <si>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</si>
  <si>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</si>
  <si>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</si>
  <si>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</si>
  <si>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</si>
  <si>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</si>
  <si>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</si>
  <si>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</si>
  <si>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</si>
  <si>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</si>
  <si>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</si>
  <si>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</si>
  <si>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</si>
  <si>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</si>
  <si>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</si>
  <si>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</si>
  <si>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</si>
  <si>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</si>
  <si>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</si>
  <si>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</si>
  <si>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</si>
  <si>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</si>
  <si>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</si>
  <si>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</si>
  <si>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</si>
  <si>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</si>
  <si>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</si>
  <si>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</si>
  <si>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</si>
  <si>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</si>
  <si>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</si>
  <si>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</si>
  <si>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</si>
  <si>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</si>
  <si>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</si>
  <si>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</si>
  <si>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</si>
  <si>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</si>
  <si>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</si>
  <si>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</si>
  <si>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</si>
  <si>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</si>
  <si>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</si>
  <si>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</si>
  <si>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</si>
  <si>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</si>
  <si>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</si>
  <si>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</si>
  <si>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</si>
  <si>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</si>
  <si>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</si>
  <si>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</si>
  <si>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</si>
  <si>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</si>
  <si>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</si>
  <si>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</si>
  <si>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</si>
  <si>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</si>
  <si>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</si>
  <si>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</si>
  <si>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ENCARGADO DE SERVICIOS GENERALES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</si>
  <si>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</si>
  <si>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</si>
  <si>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</si>
  <si>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</si>
  <si>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</si>
  <si>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</si>
  <si>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</si>
  <si>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</si>
  <si>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</si>
  <si>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</si>
  <si>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</si>
  <si>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</si>
  <si>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</si>
  <si>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</si>
  <si>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</si>
  <si>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</si>
  <si>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</si>
  <si>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</si>
  <si>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</si>
  <si>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</si>
  <si>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</si>
  <si>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</si>
  <si>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</si>
  <si>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</si>
  <si>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</si>
  <si>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</si>
  <si>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</si>
  <si>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</si>
  <si>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</si>
  <si>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</si>
  <si>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</si>
  <si>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</si>
  <si>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</si>
  <si>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</si>
  <si>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</si>
  <si>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</si>
  <si>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</si>
  <si>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</si>
  <si>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</si>
  <si>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</si>
  <si>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</si>
  <si>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</si>
  <si>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</si>
  <si>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</si>
  <si>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</si>
  <si>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</si>
  <si>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</si>
  <si>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</si>
  <si>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</si>
  <si>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</si>
  <si>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</si>
  <si>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</si>
  <si>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</si>
  <si>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</si>
  <si>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</si>
  <si>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</si>
  <si>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</si>
  <si>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</si>
  <si>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</si>
  <si>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</si>
  <si>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</si>
  <si>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</si>
  <si>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</si>
  <si>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</si>
  <si>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</si>
  <si>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</si>
  <si>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</si>
  <si>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</si>
  <si>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</si>
  <si>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</si>
  <si>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</si>
  <si>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</si>
  <si>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</si>
  <si>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</si>
  <si>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</si>
  <si>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</si>
  <si>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</si>
  <si>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</si>
  <si>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</si>
  <si>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</si>
  <si>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</si>
  <si>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</si>
  <si>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</si>
  <si>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</si>
  <si>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</si>
  <si>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</si>
  <si>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</si>
  <si>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</si>
  <si>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</si>
  <si>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</si>
  <si>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</si>
  <si>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</si>
  <si>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</si>
  <si>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</si>
  <si>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</si>
  <si>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</si>
  <si>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</si>
  <si>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</si>
  <si>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</si>
  <si>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</si>
  <si>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</si>
  <si>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</si>
  <si>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</si>
  <si>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</si>
  <si>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</si>
  <si>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</si>
  <si>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</si>
  <si>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</si>
  <si>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</si>
  <si>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</si>
  <si>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</si>
  <si>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</si>
  <si>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</si>
  <si>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</si>
  <si>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</si>
  <si>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</si>
  <si>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</si>
  <si>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</si>
  <si>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</si>
  <si>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</si>
  <si>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</si>
  <si>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</si>
  <si>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</si>
  <si>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</si>
  <si>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</si>
  <si>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</si>
  <si>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</si>
  <si>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</si>
  <si>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</si>
  <si>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</si>
  <si>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</si>
  <si>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</si>
  <si>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</si>
  <si>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</si>
  <si>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</si>
  <si>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</si>
  <si>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</si>
  <si>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</si>
  <si>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</si>
  <si>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</si>
  <si>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</si>
  <si>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</si>
  <si>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</si>
  <si>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</si>
  <si>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</si>
  <si>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</si>
  <si>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</si>
  <si>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</si>
  <si>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</si>
  <si>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</si>
  <si>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</si>
  <si>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</si>
  <si>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</si>
  <si>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</si>
  <si>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</si>
  <si>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</si>
  <si>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</si>
  <si>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</si>
  <si>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</si>
  <si>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</si>
  <si>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</si>
  <si>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</si>
  <si>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</si>
  <si>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</si>
  <si>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</si>
  <si>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</si>
  <si>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</si>
  <si>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</si>
  <si>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</si>
  <si>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</si>
  <si>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</si>
  <si>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</si>
  <si>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</si>
  <si>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</si>
  <si>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</si>
  <si>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</si>
  <si>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</si>
  <si>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</si>
  <si>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</si>
  <si>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</si>
  <si>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</si>
  <si>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</si>
  <si>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</si>
  <si>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</si>
  <si>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</si>
  <si>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</si>
  <si>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</si>
  <si>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</si>
  <si>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</si>
  <si>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</si>
  <si>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</si>
  <si>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</si>
  <si>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</si>
  <si>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</si>
  <si>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</si>
  <si>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</si>
  <si>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</si>
  <si>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</si>
  <si>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</si>
  <si>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</si>
  <si>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</si>
  <si>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</si>
  <si>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</si>
  <si>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</si>
  <si>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</si>
  <si>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</si>
  <si>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</si>
  <si>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</si>
  <si>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</si>
  <si>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</si>
  <si>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</si>
  <si>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</si>
  <si>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</si>
  <si>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</si>
  <si>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</si>
  <si>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</si>
  <si>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</si>
  <si>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</si>
  <si>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</si>
  <si>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</si>
  <si>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</si>
  <si>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</si>
  <si>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</si>
  <si>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</si>
  <si>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</si>
  <si>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</si>
  <si>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</si>
  <si>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</si>
  <si>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</si>
  <si>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</si>
  <si>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</si>
  <si>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</si>
  <si>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</si>
  <si>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</si>
  <si>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</si>
  <si>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</si>
  <si>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</si>
  <si>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</si>
  <si>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</si>
  <si>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</si>
  <si>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</si>
  <si>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</si>
  <si>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</si>
  <si>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</si>
  <si>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</si>
  <si>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JORGE LUIS GUZMAN SALDANA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</si>
  <si>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</si>
  <si>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</si>
  <si>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</si>
  <si>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</si>
  <si>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</si>
  <si>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</si>
  <si>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</si>
  <si>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</si>
  <si>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</si>
  <si>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</si>
  <si>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</si>
  <si>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</si>
  <si>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</si>
  <si>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</si>
  <si>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</si>
  <si>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</si>
  <si>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</si>
  <si>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</si>
  <si>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</si>
  <si>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</si>
  <si>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</si>
  <si>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</si>
  <si>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</si>
  <si>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</si>
  <si>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</si>
  <si>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</si>
  <si>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</si>
  <si>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</si>
  <si>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</si>
  <si>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</si>
  <si>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</si>
  <si>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</si>
  <si>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</si>
  <si>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</si>
  <si>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</si>
  <si>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</si>
  <si>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</si>
  <si>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</si>
  <si>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</si>
  <si>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</si>
  <si>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</si>
  <si>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</si>
  <si>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</si>
  <si>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</si>
  <si>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</si>
  <si>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</si>
  <si>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</si>
  <si>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</si>
  <si>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</si>
  <si>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</si>
  <si>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</si>
  <si>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</si>
  <si>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</si>
  <si>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</si>
  <si>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</si>
  <si>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</si>
  <si>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</si>
  <si>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</si>
  <si>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</si>
  <si>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</si>
  <si>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</si>
  <si>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</si>
  <si>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</si>
  <si>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</si>
  <si>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</si>
  <si>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</si>
  <si>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</si>
  <si>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</si>
  <si>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</si>
  <si>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</si>
  <si>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</si>
  <si>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</si>
  <si>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</si>
  <si>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</si>
  <si>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</si>
  <si>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</si>
  <si>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</si>
  <si>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</si>
  <si>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</si>
  <si>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</si>
  <si>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</si>
  <si>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</si>
  <si>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</si>
  <si>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</si>
  <si>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</si>
  <si>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</si>
  <si>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</si>
  <si>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</si>
  <si>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</si>
  <si>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</si>
  <si>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</si>
  <si>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</si>
  <si>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</si>
  <si>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</si>
  <si>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</si>
  <si>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</si>
  <si>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</si>
  <si>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</si>
  <si>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</si>
  <si>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</si>
  <si>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</si>
  <si>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</si>
  <si>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</si>
  <si>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</si>
  <si>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</si>
  <si>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</si>
  <si>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</si>
  <si>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</si>
  <si>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</si>
  <si>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</si>
  <si>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</si>
  <si>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</si>
  <si>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</si>
  <si>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</si>
  <si>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</si>
  <si>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</si>
  <si>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</si>
  <si>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</si>
  <si>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</si>
  <si>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</si>
  <si>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</si>
  <si>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</si>
  <si>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</si>
  <si>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</si>
  <si>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</si>
  <si>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</si>
  <si>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</si>
  <si>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</si>
  <si>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</si>
  <si>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</si>
  <si>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</si>
  <si>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</si>
  <si>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</si>
  <si>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</si>
  <si>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</si>
  <si>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</si>
  <si>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</si>
  <si>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</si>
  <si>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</si>
  <si>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</si>
  <si>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</si>
  <si>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</si>
  <si>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</si>
  <si>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</si>
  <si>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</si>
  <si>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</si>
  <si>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</si>
  <si>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</si>
  <si>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</si>
  <si>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</si>
  <si>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</si>
  <si>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</si>
  <si>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</si>
  <si>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</si>
  <si>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</si>
  <si>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</si>
  <si>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</si>
  <si>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</si>
  <si>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</si>
  <si>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</si>
  <si>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</si>
  <si>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</si>
  <si>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</si>
  <si>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</si>
  <si>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</si>
  <si>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</si>
  <si>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</si>
  <si>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</si>
  <si>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</si>
  <si>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</si>
  <si>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</si>
  <si>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</si>
  <si>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</si>
  <si>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</si>
  <si>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</si>
  <si>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</si>
  <si>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</si>
  <si>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</si>
  <si>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</si>
  <si>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</si>
  <si>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</si>
  <si>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</si>
  <si>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</si>
  <si>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</si>
  <si>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</si>
  <si>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</si>
  <si>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</si>
  <si>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</si>
  <si>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</si>
  <si>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</si>
  <si>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</si>
  <si>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</si>
  <si>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</si>
  <si>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</si>
  <si>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</si>
  <si>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</si>
  <si>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</si>
  <si>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</si>
  <si>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</si>
  <si>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</si>
  <si>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</si>
  <si>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</si>
  <si>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MADELYN M. PEREZ GUZMAN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</si>
  <si>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</si>
  <si>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</si>
  <si>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</si>
  <si>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</si>
  <si>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</si>
  <si>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</si>
  <si>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</si>
  <si>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</si>
  <si>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</si>
  <si>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</si>
  <si>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</si>
  <si>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</si>
  <si>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</si>
  <si>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</si>
  <si>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</si>
  <si>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</si>
  <si>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</si>
  <si>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</si>
  <si>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</si>
  <si>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</si>
  <si>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</si>
  <si>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</si>
  <si>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</si>
  <si>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</si>
  <si>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</si>
  <si>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</si>
  <si>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</si>
  <si>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</si>
  <si>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EVELIN BASTARDO LORENZO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</si>
  <si>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</si>
  <si>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</si>
  <si>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</si>
  <si>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</si>
  <si>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</si>
  <si>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</si>
  <si>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</si>
  <si>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</si>
  <si>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</si>
  <si>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</si>
  <si>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</si>
  <si>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</si>
  <si>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</si>
  <si>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</si>
  <si>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</si>
  <si>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</si>
  <si>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</si>
  <si>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</si>
  <si>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</si>
  <si>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</si>
  <si>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</si>
  <si>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</si>
  <si>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</si>
  <si>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</si>
  <si>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</si>
  <si>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</si>
  <si>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</si>
  <si>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</si>
  <si>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</si>
  <si>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</si>
  <si>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</si>
  <si>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</si>
  <si>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</si>
  <si>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</si>
  <si>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</si>
  <si>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</si>
  <si>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</si>
  <si>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</si>
  <si>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</si>
  <si>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</si>
  <si>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</si>
  <si>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</si>
  <si>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</si>
  <si>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</si>
  <si>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</si>
  <si>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</si>
  <si>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</si>
  <si>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</si>
  <si>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</si>
  <si>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</si>
  <si>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</si>
  <si>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</si>
  <si>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</si>
  <si>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</si>
  <si>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</si>
  <si>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</si>
  <si>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</si>
  <si>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</si>
  <si>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</si>
  <si>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</si>
  <si>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</si>
  <si>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</si>
  <si>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</si>
  <si>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</si>
  <si>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</si>
  <si>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</si>
  <si>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</si>
  <si>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</si>
  <si>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</si>
  <si>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</si>
  <si>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</si>
  <si>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</si>
  <si>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</si>
  <si>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</si>
  <si>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</si>
  <si>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</si>
  <si>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</si>
  <si>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</si>
  <si>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</si>
  <si>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</si>
  <si>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</si>
  <si>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</si>
  <si>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</si>
  <si>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</si>
  <si>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</si>
  <si>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</si>
  <si>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</si>
  <si>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</si>
  <si>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</si>
  <si>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</si>
  <si>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</si>
  <si>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</si>
  <si>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</si>
  <si>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</si>
  <si>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</si>
  <si>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 xml:space="preserve">PROBATORIO 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</si>
  <si>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</si>
  <si>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</si>
  <si>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</si>
  <si>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</si>
  <si>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</si>
  <si>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</si>
  <si>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</si>
  <si>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</si>
  <si>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</si>
  <si>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</si>
  <si>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</si>
  <si>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</si>
  <si>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</si>
  <si>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</si>
  <si>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</si>
  <si>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</si>
  <si>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</si>
  <si>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</si>
  <si>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</si>
  <si>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</si>
  <si>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</si>
  <si>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</si>
  <si>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</si>
  <si>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</si>
  <si>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</si>
  <si>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</si>
  <si>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</si>
  <si>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</si>
  <si>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</si>
  <si>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</si>
  <si>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</si>
  <si>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</si>
  <si>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</si>
  <si>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</si>
  <si>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</si>
  <si>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</si>
  <si>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</si>
  <si>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</si>
  <si>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</si>
  <si>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</si>
  <si>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</si>
  <si>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</si>
  <si>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</si>
  <si>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</si>
  <si>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</si>
  <si>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</si>
  <si>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</si>
  <si>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</si>
  <si>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</si>
  <si>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</si>
  <si>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</si>
  <si>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</si>
  <si>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</si>
  <si>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</si>
  <si>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</si>
  <si>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</si>
  <si>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</si>
  <si>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</si>
  <si>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</si>
  <si>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</si>
  <si>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</si>
  <si>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</si>
  <si>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</si>
  <si>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</si>
  <si>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</si>
  <si>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</si>
  <si>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</si>
  <si>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</si>
  <si>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</si>
  <si>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</si>
  <si>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</si>
  <si>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</si>
  <si>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</si>
  <si>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</si>
  <si>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</si>
  <si>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</si>
  <si>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</si>
  <si>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</si>
  <si>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</si>
  <si>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</si>
  <si>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</si>
  <si>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</si>
  <si>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</si>
  <si>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</si>
  <si>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</si>
  <si>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</si>
  <si>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</si>
  <si>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</si>
  <si>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</si>
  <si>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</si>
  <si>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</si>
  <si>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</si>
  <si>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</si>
  <si>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</si>
  <si>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</si>
  <si>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</si>
  <si>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</si>
  <si>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</si>
  <si>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</si>
  <si>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</si>
  <si>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</si>
  <si>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</si>
  <si>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</si>
  <si>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YADIRA ELIZABETH VASQUEZ ARIAS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</si>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</sst>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/>
      <right/>
      <top style="thin">
        <color indexed="64"/>
      </top>
      <bottom style="thin">
        <color theme="4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2" applyNumberFormat="0" applyFill="0" applyAlignment="0" applyProtection="0"/>
    <xf numFmtId="0" fontId="12" fillId="0" borderId="23" applyNumberFormat="0" applyFill="0" applyAlignment="0" applyProtection="0"/>
    <xf numFmtId="0" fontId="13" fillId="0" borderId="2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25" applyNumberFormat="0" applyAlignment="0" applyProtection="0"/>
    <xf numFmtId="0" fontId="18" fillId="9" borderId="26" applyNumberFormat="0" applyAlignment="0" applyProtection="0"/>
    <xf numFmtId="0" fontId="19" fillId="9" borderId="25" applyNumberFormat="0" applyAlignment="0" applyProtection="0"/>
    <xf numFmtId="0" fontId="20" fillId="0" borderId="27" applyNumberFormat="0" applyFill="0" applyAlignment="0" applyProtection="0"/>
    <xf numFmtId="0" fontId="21" fillId="10" borderId="28" applyNumberFormat="0" applyAlignment="0" applyProtection="0"/>
    <xf numFmtId="0" fontId="22" fillId="0" borderId="0" applyNumberFormat="0" applyFill="0" applyBorder="0" applyAlignment="0" applyProtection="0"/>
    <xf numFmtId="0" fontId="1" fillId="11" borderId="2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30" applyNumberFormat="0" applyFill="0" applyAlignment="0" applyProtection="0"/>
    <xf numFmtId="0" fontId="2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6" xfId="1" applyFont="1" applyFill="1" applyBorder="1" applyAlignment="1">
      <alignment horizontal="center"/>
    </xf>
    <xf numFmtId="43" fontId="6" fillId="2" borderId="6" xfId="1" applyFont="1" applyFill="1" applyBorder="1" applyAlignment="1">
      <alignment horizontal="center" wrapText="1"/>
    </xf>
    <xf numFmtId="0" fontId="5" fillId="0" borderId="0" xfId="0" applyFont="1"/>
    <xf numFmtId="43" fontId="6" fillId="4" borderId="0" xfId="1" applyFont="1" applyFill="1" applyAlignment="1">
      <alignment horizontal="center"/>
    </xf>
    <xf numFmtId="43" fontId="6" fillId="4" borderId="0" xfId="1" applyFont="1" applyFill="1" applyAlignment="1">
      <alignment horizontal="right"/>
    </xf>
    <xf numFmtId="43" fontId="2" fillId="0" borderId="0" xfId="1" applyFont="1" applyAlignment="1">
      <alignment horizontal="right"/>
    </xf>
    <xf numFmtId="0" fontId="26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left"/>
    </xf>
    <xf numFmtId="43" fontId="26" fillId="0" borderId="12" xfId="1" applyFont="1" applyBorder="1" applyAlignment="1">
      <alignment horizontal="center"/>
    </xf>
    <xf numFmtId="0" fontId="26" fillId="0" borderId="0" xfId="0" applyFont="1"/>
    <xf numFmtId="43" fontId="26" fillId="3" borderId="11" xfId="1" applyFont="1" applyFill="1" applyBorder="1" applyAlignment="1">
      <alignment horizontal="center"/>
    </xf>
    <xf numFmtId="4" fontId="26" fillId="0" borderId="0" xfId="0" applyNumberFormat="1" applyFont="1"/>
    <xf numFmtId="0" fontId="26" fillId="0" borderId="12" xfId="0" applyFont="1" applyFill="1" applyBorder="1" applyAlignment="1">
      <alignment horizontal="center"/>
    </xf>
    <xf numFmtId="0" fontId="26" fillId="0" borderId="13" xfId="0" applyFont="1" applyBorder="1" applyAlignment="1">
      <alignment horizontal="left"/>
    </xf>
    <xf numFmtId="0" fontId="26" fillId="0" borderId="14" xfId="0" applyFont="1" applyBorder="1" applyAlignment="1">
      <alignment horizontal="left"/>
    </xf>
    <xf numFmtId="0" fontId="26" fillId="0" borderId="14" xfId="0" applyFont="1" applyBorder="1" applyAlignment="1">
      <alignment horizontal="center"/>
    </xf>
    <xf numFmtId="43" fontId="26" fillId="0" borderId="14" xfId="1" applyFont="1" applyBorder="1" applyAlignment="1">
      <alignment horizontal="center"/>
    </xf>
    <xf numFmtId="43" fontId="26" fillId="0" borderId="14" xfId="1" applyFont="1" applyBorder="1" applyAlignment="1">
      <alignment horizontal="right"/>
    </xf>
    <xf numFmtId="0" fontId="28" fillId="0" borderId="0" xfId="0" applyFont="1" applyAlignment="1"/>
    <xf numFmtId="0" fontId="5" fillId="36" borderId="9" xfId="0" applyFont="1" applyFill="1" applyBorder="1"/>
    <xf numFmtId="0" fontId="5" fillId="36" borderId="10" xfId="0" applyFont="1" applyFill="1" applyBorder="1"/>
    <xf numFmtId="43" fontId="5" fillId="36" borderId="10" xfId="1" applyFont="1" applyFill="1" applyBorder="1" applyAlignment="1">
      <alignment horizontal="right"/>
    </xf>
    <xf numFmtId="43" fontId="2" fillId="36" borderId="10" xfId="1" applyFont="1" applyFill="1" applyBorder="1" applyAlignment="1">
      <alignment horizontal="center"/>
    </xf>
    <xf numFmtId="43" fontId="2" fillId="36" borderId="11" xfId="1" applyFont="1" applyFill="1" applyBorder="1" applyAlignment="1">
      <alignment horizontal="center"/>
    </xf>
    <xf numFmtId="0" fontId="7" fillId="36" borderId="9" xfId="0" applyFont="1" applyFill="1" applyBorder="1"/>
    <xf numFmtId="0" fontId="7" fillId="36" borderId="10" xfId="0" applyFont="1" applyFill="1" applyBorder="1"/>
    <xf numFmtId="43" fontId="7" fillId="36" borderId="10" xfId="1" applyFont="1" applyFill="1" applyBorder="1" applyAlignment="1">
      <alignment horizontal="right"/>
    </xf>
    <xf numFmtId="43" fontId="26" fillId="36" borderId="10" xfId="1" applyFont="1" applyFill="1" applyBorder="1" applyAlignment="1">
      <alignment horizontal="center"/>
    </xf>
    <xf numFmtId="43" fontId="26" fillId="36" borderId="11" xfId="1" applyFont="1" applyFill="1" applyBorder="1" applyAlignment="1">
      <alignment horizontal="center"/>
    </xf>
    <xf numFmtId="0" fontId="7" fillId="36" borderId="15" xfId="0" applyFont="1" applyFill="1" applyBorder="1"/>
    <xf numFmtId="0" fontId="7" fillId="36" borderId="16" xfId="0" applyFont="1" applyFill="1" applyBorder="1"/>
    <xf numFmtId="43" fontId="7" fillId="36" borderId="16" xfId="1" applyFont="1" applyFill="1" applyBorder="1" applyAlignment="1">
      <alignment horizontal="right"/>
    </xf>
    <xf numFmtId="43" fontId="26" fillId="36" borderId="16" xfId="1" applyFont="1" applyFill="1" applyBorder="1" applyAlignment="1">
      <alignment horizontal="center"/>
    </xf>
    <xf numFmtId="43" fontId="26" fillId="36" borderId="17" xfId="1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left"/>
    </xf>
    <xf numFmtId="43" fontId="26" fillId="0" borderId="14" xfId="1" applyFont="1" applyFill="1" applyBorder="1" applyAlignment="1">
      <alignment horizontal="center"/>
    </xf>
    <xf numFmtId="43" fontId="26" fillId="0" borderId="12" xfId="1" applyFont="1" applyFill="1" applyBorder="1" applyAlignment="1">
      <alignment horizontal="center"/>
    </xf>
    <xf numFmtId="43" fontId="26" fillId="0" borderId="14" xfId="1" applyFont="1" applyFill="1" applyBorder="1" applyAlignment="1">
      <alignment horizontal="right"/>
    </xf>
    <xf numFmtId="0" fontId="26" fillId="0" borderId="0" xfId="0" applyFont="1" applyFill="1"/>
    <xf numFmtId="0" fontId="7" fillId="36" borderId="0" xfId="0" applyFont="1" applyFill="1"/>
    <xf numFmtId="0" fontId="7" fillId="36" borderId="12" xfId="0" applyFont="1" applyFill="1" applyBorder="1"/>
    <xf numFmtId="0" fontId="7" fillId="36" borderId="12" xfId="0" applyFont="1" applyFill="1" applyBorder="1" applyAlignment="1">
      <alignment horizontal="center"/>
    </xf>
    <xf numFmtId="43" fontId="7" fillId="36" borderId="12" xfId="1" applyFont="1" applyFill="1" applyBorder="1" applyAlignment="1">
      <alignment horizontal="center"/>
    </xf>
    <xf numFmtId="43" fontId="7" fillId="36" borderId="12" xfId="1" applyFont="1" applyFill="1" applyBorder="1" applyAlignment="1">
      <alignment horizontal="right"/>
    </xf>
    <xf numFmtId="0" fontId="7" fillId="36" borderId="0" xfId="0" applyFont="1" applyFill="1" applyAlignment="1">
      <alignment horizontal="left"/>
    </xf>
    <xf numFmtId="0" fontId="27" fillId="37" borderId="18" xfId="0" applyFont="1" applyFill="1" applyBorder="1" applyAlignment="1">
      <alignment horizontal="center"/>
    </xf>
    <xf numFmtId="43" fontId="27" fillId="37" borderId="18" xfId="1" applyFont="1" applyFill="1" applyBorder="1" applyAlignment="1">
      <alignment horizontal="center"/>
    </xf>
    <xf numFmtId="43" fontId="27" fillId="37" borderId="18" xfId="1" applyFont="1" applyFill="1" applyBorder="1" applyAlignment="1">
      <alignment horizontal="right"/>
    </xf>
    <xf numFmtId="43" fontId="27" fillId="37" borderId="19" xfId="1" applyFont="1" applyFill="1" applyBorder="1" applyAlignment="1">
      <alignment horizontal="center"/>
    </xf>
    <xf numFmtId="0" fontId="26" fillId="36" borderId="0" xfId="0" applyFont="1" applyFill="1" applyAlignment="1">
      <alignment horizontal="center"/>
    </xf>
    <xf numFmtId="43" fontId="26" fillId="36" borderId="0" xfId="1" applyFont="1" applyFill="1" applyAlignment="1">
      <alignment horizontal="center"/>
    </xf>
    <xf numFmtId="0" fontId="26" fillId="36" borderId="0" xfId="0" applyFont="1" applyFill="1"/>
    <xf numFmtId="0" fontId="29" fillId="37" borderId="18" xfId="0" applyFont="1" applyFill="1" applyBorder="1" applyAlignment="1">
      <alignment horizontal="center"/>
    </xf>
    <xf numFmtId="43" fontId="29" fillId="37" borderId="18" xfId="1" applyFont="1" applyFill="1" applyBorder="1" applyAlignment="1">
      <alignment horizontal="center"/>
    </xf>
    <xf numFmtId="43" fontId="29" fillId="37" borderId="18" xfId="1" applyFont="1" applyFill="1" applyBorder="1" applyAlignment="1">
      <alignment horizontal="right"/>
    </xf>
    <xf numFmtId="43" fontId="29" fillId="37" borderId="19" xfId="1" applyFont="1" applyFill="1" applyBorder="1" applyAlignment="1">
      <alignment horizontal="center"/>
    </xf>
    <xf numFmtId="0" fontId="26" fillId="36" borderId="0" xfId="0" applyFont="1" applyFill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26" fillId="0" borderId="13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12" xfId="1" applyFont="1" applyBorder="1" applyAlignment="1">
      <alignment horizontal="right"/>
    </xf>
    <xf numFmtId="0" fontId="26" fillId="0" borderId="12" xfId="0" applyFont="1" applyFill="1" applyBorder="1" applyAlignment="1">
      <alignment horizontal="left"/>
    </xf>
    <xf numFmtId="43" fontId="26" fillId="0" borderId="12" xfId="1" applyFont="1" applyFill="1" applyBorder="1" applyAlignment="1">
      <alignment horizontal="right"/>
    </xf>
    <xf numFmtId="43" fontId="26" fillId="36" borderId="0" xfId="1" applyFont="1" applyFill="1" applyAlignment="1">
      <alignment horizontal="right"/>
    </xf>
    <xf numFmtId="43" fontId="26" fillId="0" borderId="10" xfId="1" applyFont="1" applyFill="1" applyBorder="1" applyAlignment="1">
      <alignment horizontal="center"/>
    </xf>
    <xf numFmtId="43" fontId="26" fillId="0" borderId="20" xfId="1" applyFont="1" applyBorder="1" applyAlignment="1">
      <alignment horizontal="center"/>
    </xf>
    <xf numFmtId="43" fontId="26" fillId="0" borderId="19" xfId="1" applyFont="1" applyBorder="1" applyAlignment="1">
      <alignment horizontal="center"/>
    </xf>
    <xf numFmtId="43" fontId="26" fillId="0" borderId="6" xfId="1" applyFont="1" applyBorder="1" applyAlignment="1">
      <alignment horizontal="right"/>
    </xf>
    <xf numFmtId="43" fontId="26" fillId="0" borderId="31" xfId="1" applyFont="1" applyBorder="1" applyAlignment="1">
      <alignment horizontal="right"/>
    </xf>
    <xf numFmtId="43" fontId="26" fillId="0" borderId="19" xfId="1" applyFont="1" applyFill="1" applyBorder="1" applyAlignment="1">
      <alignment horizontal="center"/>
    </xf>
    <xf numFmtId="43" fontId="26" fillId="0" borderId="6" xfId="1" applyFont="1" applyFill="1" applyBorder="1" applyAlignment="1">
      <alignment horizontal="right"/>
    </xf>
    <xf numFmtId="43" fontId="26" fillId="0" borderId="20" xfId="1" applyFont="1" applyFill="1" applyBorder="1" applyAlignment="1">
      <alignment horizontal="center"/>
    </xf>
    <xf numFmtId="0" fontId="30" fillId="0" borderId="12" xfId="0" applyFont="1" applyBorder="1" applyAlignment="1">
      <alignment horizontal="left"/>
    </xf>
    <xf numFmtId="4" fontId="26" fillId="0" borderId="0" xfId="0" applyNumberFormat="1" applyFont="1" applyFill="1"/>
    <xf numFmtId="4" fontId="26" fillId="0" borderId="6" xfId="0" applyNumberFormat="1" applyFont="1" applyFill="1" applyBorder="1"/>
    <xf numFmtId="0" fontId="4" fillId="0" borderId="0" xfId="0" applyFont="1" applyAlignment="1">
      <alignment horizontal="center"/>
    </xf>
    <xf numFmtId="4" fontId="0" fillId="0" borderId="0" xfId="0" applyNumberFormat="1"/>
    <xf numFmtId="0" fontId="29" fillId="37" borderId="20" xfId="0" applyFont="1" applyFill="1" applyBorder="1" applyAlignment="1">
      <alignment horizontal="left"/>
    </xf>
    <xf numFmtId="0" fontId="29" fillId="37" borderId="18" xfId="0" applyFont="1" applyFill="1" applyBorder="1" applyAlignment="1">
      <alignment horizontal="left"/>
    </xf>
    <xf numFmtId="0" fontId="9" fillId="0" borderId="21" xfId="0" applyFont="1" applyBorder="1" applyAlignment="1">
      <alignment horizontal="right"/>
    </xf>
    <xf numFmtId="43" fontId="8" fillId="37" borderId="2" xfId="1" applyFont="1" applyFill="1" applyBorder="1" applyAlignment="1">
      <alignment horizontal="center" wrapText="1"/>
    </xf>
    <xf numFmtId="43" fontId="8" fillId="37" borderId="8" xfId="1" applyFont="1" applyFill="1" applyBorder="1" applyAlignment="1">
      <alignment horizontal="center" wrapText="1"/>
    </xf>
    <xf numFmtId="43" fontId="6" fillId="2" borderId="2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43" fontId="6" fillId="2" borderId="8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5" fillId="0" borderId="1" xfId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43" fontId="7" fillId="37" borderId="3" xfId="1" applyFont="1" applyFill="1" applyBorder="1" applyAlignment="1">
      <alignment horizontal="center"/>
    </xf>
    <xf numFmtId="43" fontId="7" fillId="37" borderId="5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0</xdr:row>
      <xdr:rowOff>66675</xdr:rowOff>
    </xdr:from>
    <xdr:to>
      <xdr:col>9</xdr:col>
      <xdr:colOff>9525</xdr:colOff>
      <xdr:row>8</xdr:row>
      <xdr:rowOff>201146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0" y="66675"/>
          <a:ext cx="1104900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T918"/>
  <sheetViews>
    <sheetView showGridLines="0" tabSelected="1" topLeftCell="A875" zoomScale="98" zoomScaleNormal="98" workbookViewId="0">
      <selection activeCell="A173" sqref="A173"/>
    </sheetView>
  </sheetViews>
  <sheetFormatPr baseColWidth="10" defaultColWidth="10.85546875" defaultRowHeight="12.75"/>
  <cols>
    <col min="1" max="1" width="4.140625" style="3" customWidth="1"/>
    <col min="2" max="2" width="39.85546875" style="2" bestFit="1" customWidth="1"/>
    <col min="3" max="3" width="43" style="2" bestFit="1" customWidth="1"/>
    <col min="4" max="4" width="12.42578125" style="3" customWidth="1"/>
    <col min="5" max="5" width="6.85546875" style="3" customWidth="1"/>
    <col min="6" max="6" width="13.5703125" style="4" customWidth="1"/>
    <col min="7" max="7" width="22.140625" style="4" customWidth="1"/>
    <col min="8" max="8" width="7" style="4" customWidth="1"/>
    <col min="9" max="10" width="12.42578125" style="4" customWidth="1"/>
    <col min="11" max="11" width="14.42578125" style="4" customWidth="1"/>
    <col min="12" max="12" width="15.5703125" style="4" customWidth="1"/>
    <col min="13" max="13" width="12.42578125" style="4" customWidth="1"/>
    <col min="14" max="14" width="13.7109375" style="10" customWidth="1"/>
    <col min="15" max="15" width="12.7109375" style="4" customWidth="1"/>
    <col min="16" max="16" width="14.42578125" style="4" customWidth="1"/>
    <col min="17" max="17" width="15.85546875" style="4" customWidth="1"/>
    <col min="18" max="18" width="12.5703125" style="4" customWidth="1"/>
    <col min="19" max="19" width="17.5703125" style="4" bestFit="1" customWidth="1"/>
    <col min="20" max="16384" width="10.85546875" style="1"/>
  </cols>
  <sheetData>
    <row r="9" spans="1:19" ht="16.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 ht="18">
      <c r="A10" s="97" t="s">
        <v>0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</row>
    <row r="11" spans="1:19" ht="15.75">
      <c r="A11" s="98" t="s">
        <v>1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</row>
    <row r="12" spans="1:19" ht="15.75">
      <c r="A12" s="82"/>
      <c r="M12" s="99" t="s">
        <v>2</v>
      </c>
      <c r="N12" s="99"/>
      <c r="O12" s="99"/>
      <c r="P12" s="99"/>
      <c r="Q12" s="99"/>
      <c r="R12" s="99"/>
    </row>
    <row r="13" spans="1:19" ht="12.75" customHeight="1">
      <c r="A13" s="100" t="s">
        <v>3</v>
      </c>
      <c r="B13" s="103" t="s">
        <v>4</v>
      </c>
      <c r="C13" s="103" t="s">
        <v>5</v>
      </c>
      <c r="D13" s="100" t="s">
        <v>6</v>
      </c>
      <c r="E13" s="100" t="s">
        <v>7</v>
      </c>
      <c r="F13" s="89" t="s">
        <v>8</v>
      </c>
      <c r="G13" s="89" t="s">
        <v>9</v>
      </c>
      <c r="H13" s="89" t="s">
        <v>10</v>
      </c>
      <c r="I13" s="92" t="s">
        <v>11</v>
      </c>
      <c r="J13" s="93"/>
      <c r="K13" s="93"/>
      <c r="L13" s="93"/>
      <c r="M13" s="93"/>
      <c r="N13" s="93"/>
      <c r="O13" s="94"/>
      <c r="P13" s="5"/>
      <c r="Q13" s="95" t="s">
        <v>12</v>
      </c>
      <c r="R13" s="96"/>
      <c r="S13" s="89" t="s">
        <v>13</v>
      </c>
    </row>
    <row r="14" spans="1:19" ht="15" customHeight="1">
      <c r="A14" s="101"/>
      <c r="B14" s="104"/>
      <c r="C14" s="104"/>
      <c r="D14" s="101"/>
      <c r="E14" s="101"/>
      <c r="F14" s="90"/>
      <c r="G14" s="90"/>
      <c r="H14" s="90"/>
      <c r="I14" s="106" t="s">
        <v>14</v>
      </c>
      <c r="J14" s="107"/>
      <c r="K14" s="87" t="s">
        <v>15</v>
      </c>
      <c r="L14" s="106" t="s">
        <v>16</v>
      </c>
      <c r="M14" s="107"/>
      <c r="N14" s="87" t="s">
        <v>17</v>
      </c>
      <c r="O14" s="87" t="s">
        <v>18</v>
      </c>
      <c r="P14" s="87" t="s">
        <v>19</v>
      </c>
      <c r="Q14" s="87" t="s">
        <v>20</v>
      </c>
      <c r="R14" s="87" t="s">
        <v>21</v>
      </c>
      <c r="S14" s="90"/>
    </row>
    <row r="15" spans="1:19" s="7" customFormat="1" ht="25.5">
      <c r="A15" s="102"/>
      <c r="B15" s="105"/>
      <c r="C15" s="105"/>
      <c r="D15" s="102"/>
      <c r="E15" s="102"/>
      <c r="F15" s="91"/>
      <c r="G15" s="91"/>
      <c r="H15" s="91"/>
      <c r="I15" s="6" t="s">
        <v>22</v>
      </c>
      <c r="J15" s="6" t="s">
        <v>23</v>
      </c>
      <c r="K15" s="88"/>
      <c r="L15" s="6" t="s">
        <v>24</v>
      </c>
      <c r="M15" s="6" t="s">
        <v>25</v>
      </c>
      <c r="N15" s="88"/>
      <c r="O15" s="88"/>
      <c r="P15" s="88"/>
      <c r="Q15" s="88"/>
      <c r="R15" s="88"/>
      <c r="S15" s="91"/>
    </row>
    <row r="16" spans="1:19">
      <c r="A16" s="24" t="s">
        <v>26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6"/>
      <c r="O16" s="25"/>
      <c r="P16" s="27"/>
      <c r="Q16" s="27"/>
      <c r="R16" s="27"/>
      <c r="S16" s="28"/>
    </row>
    <row r="17" spans="1:20" s="14" customFormat="1" ht="12">
      <c r="A17" s="11">
        <v>1</v>
      </c>
      <c r="B17" s="12" t="s">
        <v>27</v>
      </c>
      <c r="C17" s="12" t="s">
        <v>28</v>
      </c>
      <c r="D17" s="11" t="s">
        <v>29</v>
      </c>
      <c r="E17" s="11" t="s">
        <v>30</v>
      </c>
      <c r="F17" s="13">
        <v>297780</v>
      </c>
      <c r="G17" s="13">
        <v>59705.7</v>
      </c>
      <c r="H17" s="13">
        <v>0</v>
      </c>
      <c r="I17" s="13">
        <f>+F17*2.87%</f>
        <v>8546.2860000000001</v>
      </c>
      <c r="J17" s="13">
        <f t="shared" ref="J17:J86" si="0">F17*7.1%</f>
        <v>21142.379999999997</v>
      </c>
      <c r="K17" s="13">
        <f>62400*1.15%</f>
        <v>717.6</v>
      </c>
      <c r="L17" s="13">
        <f>156000*3.04%</f>
        <v>4742.3999999999996</v>
      </c>
      <c r="M17" s="13">
        <f>156000*7.09%</f>
        <v>11060.400000000001</v>
      </c>
      <c r="N17" s="67"/>
      <c r="O17" s="13">
        <f>I17+J17+K17+L17+M17</f>
        <v>46209.065999999999</v>
      </c>
      <c r="P17" s="67"/>
      <c r="Q17" s="13">
        <f>+I17+L17+N17+P17+G17+H17</f>
        <v>72994.385999999999</v>
      </c>
      <c r="R17" s="13">
        <f>+M17+K17+J17</f>
        <v>32920.379999999997</v>
      </c>
      <c r="S17" s="13">
        <f>+F17-Q17</f>
        <v>224785.614</v>
      </c>
    </row>
    <row r="18" spans="1:20" s="14" customFormat="1" ht="12">
      <c r="A18" s="11">
        <f>A17+1</f>
        <v>2</v>
      </c>
      <c r="B18" s="12" t="s">
        <v>31</v>
      </c>
      <c r="C18" s="12" t="s">
        <v>32</v>
      </c>
      <c r="D18" s="11" t="s">
        <v>29</v>
      </c>
      <c r="E18" s="11" t="s">
        <v>30</v>
      </c>
      <c r="F18" s="13">
        <v>155000</v>
      </c>
      <c r="G18" s="13">
        <v>25042.74</v>
      </c>
      <c r="H18" s="13">
        <v>0</v>
      </c>
      <c r="I18" s="13">
        <f t="shared" ref="I18:I83" si="1">+F18*2.87%</f>
        <v>4448.5</v>
      </c>
      <c r="J18" s="13">
        <f t="shared" si="0"/>
        <v>11004.999999999998</v>
      </c>
      <c r="K18" s="13">
        <f t="shared" ref="K18:K32" si="2">62400*1.15%</f>
        <v>717.6</v>
      </c>
      <c r="L18" s="42">
        <f t="shared" ref="L18:L19" si="3">+F18*3.04%</f>
        <v>4712</v>
      </c>
      <c r="M18" s="13">
        <f t="shared" ref="M18:M86" si="4">F18*7.09%</f>
        <v>10989.5</v>
      </c>
      <c r="N18" s="67"/>
      <c r="O18" s="13">
        <f t="shared" ref="O18:O86" si="5">I18+J18+K18+L18+M18</f>
        <v>31872.6</v>
      </c>
      <c r="P18" s="67"/>
      <c r="Q18" s="13">
        <f t="shared" ref="Q18:Q20" si="6">+I18+L18+N18+P18+G18+H18</f>
        <v>34203.240000000005</v>
      </c>
      <c r="R18" s="13">
        <f t="shared" ref="R18:R20" si="7">+M18+K18+J18</f>
        <v>22712.1</v>
      </c>
      <c r="S18" s="13">
        <f t="shared" ref="S18:S65" si="8">+F18-Q18</f>
        <v>120796.76</v>
      </c>
    </row>
    <row r="19" spans="1:20" s="14" customFormat="1" ht="12">
      <c r="A19" s="11">
        <f t="shared" ref="A19:A22" si="9">A18+1</f>
        <v>3</v>
      </c>
      <c r="B19" s="18" t="s">
        <v>33</v>
      </c>
      <c r="C19" s="12" t="s">
        <v>34</v>
      </c>
      <c r="D19" s="11" t="s">
        <v>35</v>
      </c>
      <c r="E19" s="11" t="s">
        <v>30</v>
      </c>
      <c r="F19" s="13">
        <v>115000</v>
      </c>
      <c r="G19" s="13">
        <v>15633.74</v>
      </c>
      <c r="H19" s="13">
        <v>0</v>
      </c>
      <c r="I19" s="13">
        <f t="shared" si="1"/>
        <v>3300.5</v>
      </c>
      <c r="J19" s="13">
        <f t="shared" si="0"/>
        <v>8164.9999999999991</v>
      </c>
      <c r="K19" s="13">
        <f t="shared" si="2"/>
        <v>717.6</v>
      </c>
      <c r="L19" s="42">
        <f t="shared" si="3"/>
        <v>3496</v>
      </c>
      <c r="M19" s="13">
        <f t="shared" si="4"/>
        <v>8153.5000000000009</v>
      </c>
      <c r="N19" s="67"/>
      <c r="O19" s="13">
        <f t="shared" ref="O19" si="10">I19+J19+K19+L19+M19</f>
        <v>23832.600000000002</v>
      </c>
      <c r="P19" s="67"/>
      <c r="Q19" s="13">
        <f t="shared" si="6"/>
        <v>22430.239999999998</v>
      </c>
      <c r="R19" s="13">
        <f t="shared" ref="R19" si="11">+M19+K19+J19</f>
        <v>17036.099999999999</v>
      </c>
      <c r="S19" s="13">
        <f t="shared" si="8"/>
        <v>92569.760000000009</v>
      </c>
    </row>
    <row r="20" spans="1:20" s="14" customFormat="1" ht="12">
      <c r="A20" s="11">
        <f t="shared" si="9"/>
        <v>4</v>
      </c>
      <c r="B20" s="12" t="s">
        <v>36</v>
      </c>
      <c r="C20" s="12" t="s">
        <v>34</v>
      </c>
      <c r="D20" s="11" t="s">
        <v>35</v>
      </c>
      <c r="E20" s="11" t="s">
        <v>30</v>
      </c>
      <c r="F20" s="13">
        <v>70000</v>
      </c>
      <c r="G20" s="13">
        <v>5368.48</v>
      </c>
      <c r="H20" s="13">
        <v>0</v>
      </c>
      <c r="I20" s="13">
        <f t="shared" si="1"/>
        <v>2009</v>
      </c>
      <c r="J20" s="13">
        <f t="shared" si="0"/>
        <v>4970</v>
      </c>
      <c r="K20" s="13">
        <f t="shared" si="2"/>
        <v>717.6</v>
      </c>
      <c r="L20" s="42">
        <f t="shared" ref="L20" si="12">+F20*3.04%</f>
        <v>2128</v>
      </c>
      <c r="M20" s="13">
        <f t="shared" si="4"/>
        <v>4963</v>
      </c>
      <c r="N20" s="67"/>
      <c r="O20" s="13">
        <f t="shared" si="5"/>
        <v>14787.6</v>
      </c>
      <c r="P20" s="67"/>
      <c r="Q20" s="13">
        <f t="shared" si="6"/>
        <v>9505.48</v>
      </c>
      <c r="R20" s="13">
        <f t="shared" si="7"/>
        <v>10650.6</v>
      </c>
      <c r="S20" s="13">
        <f t="shared" si="8"/>
        <v>60494.520000000004</v>
      </c>
    </row>
    <row r="21" spans="1:20" s="44" customFormat="1" ht="12">
      <c r="A21" s="11">
        <f t="shared" si="9"/>
        <v>5</v>
      </c>
      <c r="B21" s="68" t="s">
        <v>37</v>
      </c>
      <c r="C21" s="68" t="s">
        <v>38</v>
      </c>
      <c r="D21" s="17" t="s">
        <v>29</v>
      </c>
      <c r="E21" s="17" t="s">
        <v>30</v>
      </c>
      <c r="F21" s="42">
        <f>30000+10000</f>
        <v>40000</v>
      </c>
      <c r="G21" s="42">
        <v>442.65</v>
      </c>
      <c r="H21" s="42">
        <v>0</v>
      </c>
      <c r="I21" s="42">
        <f>+F21*2.87%</f>
        <v>1148</v>
      </c>
      <c r="J21" s="42">
        <f>F21*7.1%</f>
        <v>2839.9999999999995</v>
      </c>
      <c r="K21" s="42">
        <f>F21*1.15%</f>
        <v>460</v>
      </c>
      <c r="L21" s="42">
        <f>+F21*3.04%</f>
        <v>1216</v>
      </c>
      <c r="M21" s="42">
        <f>F21*7.09%</f>
        <v>2836</v>
      </c>
      <c r="N21" s="69"/>
      <c r="O21" s="42">
        <f>I21+J21+K21+L21+M21</f>
        <v>8500</v>
      </c>
      <c r="P21" s="69">
        <v>3346</v>
      </c>
      <c r="Q21" s="42">
        <f>+I21+L21+N21+P21+G21+H21</f>
        <v>6152.65</v>
      </c>
      <c r="R21" s="42">
        <f>+M21+K21+J21</f>
        <v>6136</v>
      </c>
      <c r="S21" s="42">
        <f>+F21-Q21</f>
        <v>33847.35</v>
      </c>
    </row>
    <row r="22" spans="1:20" s="44" customFormat="1" ht="12">
      <c r="A22" s="11">
        <f t="shared" si="9"/>
        <v>6</v>
      </c>
      <c r="B22" s="68" t="s">
        <v>39</v>
      </c>
      <c r="C22" s="68" t="s">
        <v>40</v>
      </c>
      <c r="D22" s="17" t="s">
        <v>29</v>
      </c>
      <c r="E22" s="17" t="s">
        <v>41</v>
      </c>
      <c r="F22" s="42">
        <v>50401</v>
      </c>
      <c r="G22" s="42">
        <v>1910.6</v>
      </c>
      <c r="H22" s="42">
        <v>0</v>
      </c>
      <c r="I22" s="42">
        <f t="shared" ref="I22" si="13">+F22*2.87%</f>
        <v>1446.5087000000001</v>
      </c>
      <c r="J22" s="42">
        <f t="shared" ref="J22" si="14">F22*7.1%</f>
        <v>3578.4709999999995</v>
      </c>
      <c r="K22" s="42">
        <f t="shared" ref="K22" si="15">F22*1.15%</f>
        <v>579.61149999999998</v>
      </c>
      <c r="L22" s="42">
        <f t="shared" ref="L22" si="16">+F22*3.04%</f>
        <v>1532.1904</v>
      </c>
      <c r="M22" s="42">
        <f t="shared" ref="M22" si="17">F22*7.09%</f>
        <v>3573.4309000000003</v>
      </c>
      <c r="N22" s="69"/>
      <c r="O22" s="42">
        <f t="shared" ref="O22" si="18">I22+J22+K22+L22+M22</f>
        <v>10710.212500000001</v>
      </c>
      <c r="P22" s="69"/>
      <c r="Q22" s="42">
        <f t="shared" ref="Q22" si="19">+I22+L22+N22+P22+G22+H22</f>
        <v>4889.2991000000002</v>
      </c>
      <c r="R22" s="42">
        <f t="shared" ref="R22" si="20">+M22+K22+J22</f>
        <v>7731.5133999999998</v>
      </c>
      <c r="S22" s="42">
        <f t="shared" ref="S22" si="21">+F22-Q22</f>
        <v>45511.700899999996</v>
      </c>
    </row>
    <row r="23" spans="1:20" s="14" customFormat="1" ht="12">
      <c r="A23" s="29" t="s">
        <v>42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1"/>
      <c r="O23" s="30"/>
      <c r="P23" s="31"/>
      <c r="Q23" s="32"/>
      <c r="R23" s="32"/>
      <c r="S23" s="33"/>
    </row>
    <row r="24" spans="1:20" s="44" customFormat="1" ht="12">
      <c r="A24" s="11">
        <f>A22+1</f>
        <v>7</v>
      </c>
      <c r="B24" s="68" t="s">
        <v>43</v>
      </c>
      <c r="C24" s="68" t="s">
        <v>44</v>
      </c>
      <c r="D24" s="17" t="s">
        <v>45</v>
      </c>
      <c r="E24" s="17" t="s">
        <v>30</v>
      </c>
      <c r="F24" s="42">
        <v>75000</v>
      </c>
      <c r="G24" s="42">
        <v>6309.38</v>
      </c>
      <c r="H24" s="42">
        <v>0</v>
      </c>
      <c r="I24" s="42">
        <v>2152.5</v>
      </c>
      <c r="J24" s="42">
        <v>5324.9999999999991</v>
      </c>
      <c r="K24" s="42">
        <v>717.6</v>
      </c>
      <c r="L24" s="42">
        <v>2280</v>
      </c>
      <c r="M24" s="42">
        <v>5317.5</v>
      </c>
      <c r="N24" s="69"/>
      <c r="O24" s="42">
        <v>15792.599999999999</v>
      </c>
      <c r="P24" s="69"/>
      <c r="Q24" s="42">
        <v>10741.880000000001</v>
      </c>
      <c r="R24" s="42">
        <v>11360.099999999999</v>
      </c>
      <c r="S24" s="42">
        <v>64258.119999999995</v>
      </c>
    </row>
    <row r="25" spans="1:20" s="14" customFormat="1" ht="12">
      <c r="A25" s="29" t="s">
        <v>46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1"/>
      <c r="O25" s="30"/>
      <c r="P25" s="31"/>
      <c r="Q25" s="32"/>
      <c r="R25" s="32"/>
      <c r="S25" s="33"/>
    </row>
    <row r="26" spans="1:20" s="14" customFormat="1" ht="12">
      <c r="A26" s="17">
        <f>A24+1</f>
        <v>8</v>
      </c>
      <c r="B26" s="68" t="s">
        <v>47</v>
      </c>
      <c r="C26" s="12" t="s">
        <v>48</v>
      </c>
      <c r="D26" s="11" t="s">
        <v>29</v>
      </c>
      <c r="E26" s="11" t="s">
        <v>30</v>
      </c>
      <c r="F26" s="13">
        <v>155000</v>
      </c>
      <c r="G26" s="13">
        <v>25042.74</v>
      </c>
      <c r="H26" s="13">
        <v>0</v>
      </c>
      <c r="I26" s="13">
        <f t="shared" si="1"/>
        <v>4448.5</v>
      </c>
      <c r="J26" s="13">
        <f t="shared" si="0"/>
        <v>11004.999999999998</v>
      </c>
      <c r="K26" s="13">
        <f t="shared" si="2"/>
        <v>717.6</v>
      </c>
      <c r="L26" s="42">
        <f t="shared" ref="L26" si="22">+F26*3.04%</f>
        <v>4712</v>
      </c>
      <c r="M26" s="13">
        <f t="shared" si="4"/>
        <v>10989.5</v>
      </c>
      <c r="N26" s="67"/>
      <c r="O26" s="13">
        <f t="shared" si="5"/>
        <v>31872.6</v>
      </c>
      <c r="P26" s="67">
        <v>44649.32</v>
      </c>
      <c r="Q26" s="13">
        <f t="shared" ref="Q26:Q83" si="23">+I26+L26+N26+P26+G26+H26</f>
        <v>78852.56</v>
      </c>
      <c r="R26" s="13">
        <f t="shared" ref="R26:R29" si="24">+M26+K26+J26</f>
        <v>22712.1</v>
      </c>
      <c r="S26" s="13">
        <f t="shared" si="8"/>
        <v>76147.44</v>
      </c>
    </row>
    <row r="27" spans="1:20" s="14" customFormat="1" ht="12">
      <c r="A27" s="11">
        <f>A26+1</f>
        <v>9</v>
      </c>
      <c r="B27" s="12" t="s">
        <v>49</v>
      </c>
      <c r="C27" s="12" t="s">
        <v>50</v>
      </c>
      <c r="D27" s="11" t="s">
        <v>45</v>
      </c>
      <c r="E27" s="11" t="s">
        <v>30</v>
      </c>
      <c r="F27" s="13">
        <v>65000</v>
      </c>
      <c r="G27" s="13">
        <v>4189.55</v>
      </c>
      <c r="H27" s="13">
        <v>0</v>
      </c>
      <c r="I27" s="13">
        <f t="shared" si="1"/>
        <v>1865.5</v>
      </c>
      <c r="J27" s="13">
        <f t="shared" si="0"/>
        <v>4615</v>
      </c>
      <c r="K27" s="13">
        <f t="shared" si="2"/>
        <v>717.6</v>
      </c>
      <c r="L27" s="42">
        <f t="shared" ref="L27:L28" si="25">+F27*3.04%</f>
        <v>1976</v>
      </c>
      <c r="M27" s="13">
        <f t="shared" si="4"/>
        <v>4608.5</v>
      </c>
      <c r="N27" s="67">
        <v>1190.1199999999999</v>
      </c>
      <c r="O27" s="13">
        <f t="shared" si="5"/>
        <v>13782.6</v>
      </c>
      <c r="P27" s="67"/>
      <c r="Q27" s="13">
        <f t="shared" si="23"/>
        <v>9221.17</v>
      </c>
      <c r="R27" s="13">
        <f t="shared" si="24"/>
        <v>9941.1</v>
      </c>
      <c r="S27" s="13">
        <f t="shared" si="8"/>
        <v>55778.83</v>
      </c>
    </row>
    <row r="28" spans="1:20" s="44" customFormat="1" ht="12">
      <c r="A28" s="17">
        <f t="shared" ref="A28:A30" si="26">A27+1</f>
        <v>10</v>
      </c>
      <c r="B28" s="65" t="s">
        <v>51</v>
      </c>
      <c r="C28" s="68" t="s">
        <v>52</v>
      </c>
      <c r="D28" s="17" t="s">
        <v>53</v>
      </c>
      <c r="E28" s="17" t="s">
        <v>30</v>
      </c>
      <c r="F28" s="42">
        <v>65000</v>
      </c>
      <c r="G28" s="42">
        <v>4427.58</v>
      </c>
      <c r="H28" s="42">
        <v>0</v>
      </c>
      <c r="I28" s="42">
        <f t="shared" si="1"/>
        <v>1865.5</v>
      </c>
      <c r="J28" s="42">
        <f t="shared" ref="J28" si="27">F28*7.1%</f>
        <v>4615</v>
      </c>
      <c r="K28" s="42">
        <f t="shared" si="2"/>
        <v>717.6</v>
      </c>
      <c r="L28" s="42">
        <f t="shared" si="25"/>
        <v>1976</v>
      </c>
      <c r="M28" s="42">
        <f t="shared" si="4"/>
        <v>4608.5</v>
      </c>
      <c r="N28" s="69"/>
      <c r="O28" s="42">
        <f t="shared" ref="O28" si="28">I28+J28+K28+L28+M28</f>
        <v>13782.6</v>
      </c>
      <c r="P28" s="69"/>
      <c r="Q28" s="42">
        <f t="shared" si="23"/>
        <v>8269.08</v>
      </c>
      <c r="R28" s="42">
        <f t="shared" ref="R28" si="29">+M28+K28+J28</f>
        <v>9941.1</v>
      </c>
      <c r="S28" s="42">
        <f t="shared" si="8"/>
        <v>56730.92</v>
      </c>
    </row>
    <row r="29" spans="1:20" s="44" customFormat="1" ht="12">
      <c r="A29" s="17">
        <f t="shared" si="26"/>
        <v>11</v>
      </c>
      <c r="B29" s="68" t="s">
        <v>54</v>
      </c>
      <c r="C29" s="68" t="s">
        <v>55</v>
      </c>
      <c r="D29" s="17" t="s">
        <v>45</v>
      </c>
      <c r="E29" s="17" t="s">
        <v>30</v>
      </c>
      <c r="F29" s="42">
        <v>65000</v>
      </c>
      <c r="G29" s="42">
        <v>4189.55</v>
      </c>
      <c r="H29" s="42">
        <v>0</v>
      </c>
      <c r="I29" s="13">
        <f t="shared" si="1"/>
        <v>1865.5</v>
      </c>
      <c r="J29" s="42">
        <f t="shared" si="0"/>
        <v>4615</v>
      </c>
      <c r="K29" s="13">
        <f t="shared" si="2"/>
        <v>717.6</v>
      </c>
      <c r="L29" s="42">
        <f t="shared" ref="L29" si="30">+F29*3.04%</f>
        <v>1976</v>
      </c>
      <c r="M29" s="42">
        <f t="shared" si="4"/>
        <v>4608.5</v>
      </c>
      <c r="N29" s="69">
        <v>1190.1199999999999</v>
      </c>
      <c r="O29" s="42">
        <f t="shared" si="5"/>
        <v>13782.6</v>
      </c>
      <c r="P29" s="69">
        <f>6832.02-1190.12</f>
        <v>5641.9000000000005</v>
      </c>
      <c r="Q29" s="13">
        <f t="shared" si="23"/>
        <v>14863.07</v>
      </c>
      <c r="R29" s="42">
        <f t="shared" si="24"/>
        <v>9941.1</v>
      </c>
      <c r="S29" s="13">
        <f t="shared" si="8"/>
        <v>50136.93</v>
      </c>
      <c r="T29" s="66"/>
    </row>
    <row r="30" spans="1:20" s="14" customFormat="1" ht="12">
      <c r="A30" s="11">
        <f t="shared" si="26"/>
        <v>12</v>
      </c>
      <c r="B30" s="12" t="s">
        <v>56</v>
      </c>
      <c r="C30" s="12" t="s">
        <v>50</v>
      </c>
      <c r="D30" s="11" t="s">
        <v>45</v>
      </c>
      <c r="E30" s="11" t="s">
        <v>30</v>
      </c>
      <c r="F30" s="13">
        <v>65000</v>
      </c>
      <c r="G30" s="13">
        <v>4427.58</v>
      </c>
      <c r="H30" s="13">
        <v>0</v>
      </c>
      <c r="I30" s="13">
        <f t="shared" si="1"/>
        <v>1865.5</v>
      </c>
      <c r="J30" s="13">
        <f>F30*7.1%</f>
        <v>4615</v>
      </c>
      <c r="K30" s="13">
        <f t="shared" si="2"/>
        <v>717.6</v>
      </c>
      <c r="L30" s="42">
        <f t="shared" ref="L30" si="31">+F30*3.04%</f>
        <v>1976</v>
      </c>
      <c r="M30" s="13">
        <f>F30*7.09%</f>
        <v>4608.5</v>
      </c>
      <c r="N30" s="67"/>
      <c r="O30" s="13">
        <f>I30+J30+K30+L30+M30</f>
        <v>13782.6</v>
      </c>
      <c r="P30" s="67"/>
      <c r="Q30" s="13">
        <f t="shared" si="23"/>
        <v>8269.08</v>
      </c>
      <c r="R30" s="13">
        <f>+M30+K30+J30</f>
        <v>9941.1</v>
      </c>
      <c r="S30" s="13">
        <f t="shared" si="8"/>
        <v>56730.92</v>
      </c>
    </row>
    <row r="31" spans="1:20" s="14" customFormat="1" ht="12">
      <c r="A31" s="29" t="s">
        <v>57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  <c r="O31" s="30"/>
      <c r="P31" s="31"/>
      <c r="Q31" s="32"/>
      <c r="R31" s="32"/>
      <c r="S31" s="33"/>
    </row>
    <row r="32" spans="1:20" s="14" customFormat="1" ht="12">
      <c r="A32" s="11">
        <f>A30+1</f>
        <v>13</v>
      </c>
      <c r="B32" s="12" t="s">
        <v>58</v>
      </c>
      <c r="C32" s="12" t="s">
        <v>32</v>
      </c>
      <c r="D32" s="11" t="s">
        <v>29</v>
      </c>
      <c r="E32" s="11" t="s">
        <v>30</v>
      </c>
      <c r="F32" s="13">
        <v>84500</v>
      </c>
      <c r="G32" s="13">
        <v>8459.3799999999992</v>
      </c>
      <c r="H32" s="13">
        <v>0</v>
      </c>
      <c r="I32" s="13">
        <f t="shared" si="1"/>
        <v>2425.15</v>
      </c>
      <c r="J32" s="13">
        <f t="shared" si="0"/>
        <v>5999.4999999999991</v>
      </c>
      <c r="K32" s="13">
        <f t="shared" si="2"/>
        <v>717.6</v>
      </c>
      <c r="L32" s="42">
        <f t="shared" ref="L32:L33" si="32">+F32*3.04%</f>
        <v>2568.8000000000002</v>
      </c>
      <c r="M32" s="13">
        <f t="shared" si="4"/>
        <v>5991.05</v>
      </c>
      <c r="N32" s="67"/>
      <c r="O32" s="13">
        <f t="shared" si="5"/>
        <v>17702.099999999999</v>
      </c>
      <c r="P32" s="69">
        <v>18606</v>
      </c>
      <c r="Q32" s="42">
        <f t="shared" si="23"/>
        <v>32059.33</v>
      </c>
      <c r="R32" s="42">
        <f t="shared" ref="R32:R33" si="33">+M32+K32+J32</f>
        <v>12708.15</v>
      </c>
      <c r="S32" s="42">
        <f t="shared" si="8"/>
        <v>52440.67</v>
      </c>
    </row>
    <row r="33" spans="1:19" s="14" customFormat="1" ht="12">
      <c r="A33" s="11">
        <f>A32+1</f>
        <v>14</v>
      </c>
      <c r="B33" s="12" t="s">
        <v>59</v>
      </c>
      <c r="C33" s="12" t="s">
        <v>60</v>
      </c>
      <c r="D33" s="11" t="s">
        <v>29</v>
      </c>
      <c r="E33" s="11" t="s">
        <v>41</v>
      </c>
      <c r="F33" s="13">
        <v>45000</v>
      </c>
      <c r="G33" s="13">
        <v>1148.33</v>
      </c>
      <c r="H33" s="13">
        <v>0</v>
      </c>
      <c r="I33" s="13">
        <f t="shared" si="1"/>
        <v>1291.5</v>
      </c>
      <c r="J33" s="13">
        <f t="shared" si="0"/>
        <v>3194.9999999999995</v>
      </c>
      <c r="K33" s="13">
        <f t="shared" ref="K33" si="34">F33*1.15%</f>
        <v>517.5</v>
      </c>
      <c r="L33" s="42">
        <f t="shared" si="32"/>
        <v>1368</v>
      </c>
      <c r="M33" s="13">
        <f t="shared" si="4"/>
        <v>3190.5</v>
      </c>
      <c r="N33" s="67"/>
      <c r="O33" s="13">
        <f t="shared" si="5"/>
        <v>9562.5</v>
      </c>
      <c r="P33" s="67">
        <v>2396</v>
      </c>
      <c r="Q33" s="13">
        <f t="shared" si="23"/>
        <v>6203.83</v>
      </c>
      <c r="R33" s="13">
        <f t="shared" si="33"/>
        <v>6903</v>
      </c>
      <c r="S33" s="42">
        <f t="shared" si="8"/>
        <v>38796.17</v>
      </c>
    </row>
    <row r="34" spans="1:19" s="14" customFormat="1" ht="12">
      <c r="A34" s="29" t="s">
        <v>61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1"/>
      <c r="O34" s="30"/>
      <c r="P34" s="31"/>
      <c r="Q34" s="32"/>
      <c r="R34" s="32"/>
      <c r="S34" s="33"/>
    </row>
    <row r="35" spans="1:19" s="14" customFormat="1" ht="12">
      <c r="A35" s="11">
        <f>A33+1</f>
        <v>15</v>
      </c>
      <c r="B35" s="12" t="s">
        <v>62</v>
      </c>
      <c r="C35" s="12" t="s">
        <v>63</v>
      </c>
      <c r="D35" s="11" t="s">
        <v>45</v>
      </c>
      <c r="E35" s="11" t="s">
        <v>30</v>
      </c>
      <c r="F35" s="13">
        <v>115000</v>
      </c>
      <c r="G35" s="13">
        <v>15336.21</v>
      </c>
      <c r="H35" s="13">
        <v>0</v>
      </c>
      <c r="I35" s="13">
        <f t="shared" si="1"/>
        <v>3300.5</v>
      </c>
      <c r="J35" s="13">
        <f>F35*7.1%</f>
        <v>8164.9999999999991</v>
      </c>
      <c r="K35" s="13">
        <f t="shared" ref="K35" si="35">62400*1.15%</f>
        <v>717.6</v>
      </c>
      <c r="L35" s="42">
        <f t="shared" ref="L35:L36" si="36">+F35*3.04%</f>
        <v>3496</v>
      </c>
      <c r="M35" s="13">
        <f>F35*7.09%</f>
        <v>8153.5000000000009</v>
      </c>
      <c r="N35" s="67">
        <v>1190.1199999999999</v>
      </c>
      <c r="O35" s="13">
        <f>I35+J35+K35+L35+M35</f>
        <v>23832.600000000002</v>
      </c>
      <c r="P35" s="69">
        <f>7686.12-N35</f>
        <v>6496</v>
      </c>
      <c r="Q35" s="42">
        <f t="shared" si="23"/>
        <v>29818.829999999998</v>
      </c>
      <c r="R35" s="42">
        <f>+M35+K35+J35</f>
        <v>17036.099999999999</v>
      </c>
      <c r="S35" s="42">
        <f t="shared" si="8"/>
        <v>85181.17</v>
      </c>
    </row>
    <row r="36" spans="1:19" s="14" customFormat="1" ht="12">
      <c r="A36" s="11">
        <f>A35+1</f>
        <v>16</v>
      </c>
      <c r="B36" s="12" t="s">
        <v>64</v>
      </c>
      <c r="C36" s="12" t="s">
        <v>65</v>
      </c>
      <c r="D36" s="11" t="s">
        <v>29</v>
      </c>
      <c r="E36" s="11" t="s">
        <v>30</v>
      </c>
      <c r="F36" s="13">
        <v>49500</v>
      </c>
      <c r="G36" s="13">
        <v>1783.43</v>
      </c>
      <c r="H36" s="13">
        <v>0</v>
      </c>
      <c r="I36" s="13">
        <f t="shared" si="1"/>
        <v>1420.65</v>
      </c>
      <c r="J36" s="13">
        <f>F36*7.1%</f>
        <v>3514.4999999999995</v>
      </c>
      <c r="K36" s="13">
        <f t="shared" ref="K36" si="37">F36*1.15%</f>
        <v>569.25</v>
      </c>
      <c r="L36" s="42">
        <f t="shared" si="36"/>
        <v>1504.8</v>
      </c>
      <c r="M36" s="13">
        <f>F36*7.09%</f>
        <v>3509.55</v>
      </c>
      <c r="N36" s="67"/>
      <c r="O36" s="13">
        <f>I36+J36+K36+L36+M36</f>
        <v>10518.75</v>
      </c>
      <c r="P36" s="67"/>
      <c r="Q36" s="13">
        <f t="shared" si="23"/>
        <v>4708.88</v>
      </c>
      <c r="R36" s="13">
        <f>+M36+K36+J36</f>
        <v>7593.2999999999993</v>
      </c>
      <c r="S36" s="42">
        <f t="shared" si="8"/>
        <v>44791.12</v>
      </c>
    </row>
    <row r="37" spans="1:19" s="14" customFormat="1" ht="12">
      <c r="A37" s="29" t="s">
        <v>66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1"/>
      <c r="O37" s="30"/>
      <c r="P37" s="31"/>
      <c r="Q37" s="32"/>
      <c r="R37" s="32"/>
      <c r="S37" s="33"/>
    </row>
    <row r="38" spans="1:19" s="14" customFormat="1" ht="12">
      <c r="A38" s="11">
        <f>A36+1</f>
        <v>17</v>
      </c>
      <c r="B38" s="12" t="s">
        <v>67</v>
      </c>
      <c r="C38" s="12" t="s">
        <v>68</v>
      </c>
      <c r="D38" s="11" t="s">
        <v>45</v>
      </c>
      <c r="E38" s="11" t="s">
        <v>30</v>
      </c>
      <c r="F38" s="13">
        <v>65000</v>
      </c>
      <c r="G38" s="13">
        <v>4427.58</v>
      </c>
      <c r="H38" s="13">
        <v>0</v>
      </c>
      <c r="I38" s="13">
        <f t="shared" si="1"/>
        <v>1865.5</v>
      </c>
      <c r="J38" s="13">
        <f t="shared" si="0"/>
        <v>4615</v>
      </c>
      <c r="K38" s="13">
        <f t="shared" ref="K38:K49" si="38">62400*1.15%</f>
        <v>717.6</v>
      </c>
      <c r="L38" s="42">
        <f t="shared" ref="L38:L42" si="39">+F38*3.04%</f>
        <v>1976</v>
      </c>
      <c r="M38" s="13">
        <f t="shared" si="4"/>
        <v>4608.5</v>
      </c>
      <c r="N38" s="67"/>
      <c r="O38" s="13">
        <f t="shared" si="5"/>
        <v>13782.6</v>
      </c>
      <c r="P38" s="67"/>
      <c r="Q38" s="13">
        <f t="shared" si="23"/>
        <v>8269.08</v>
      </c>
      <c r="R38" s="13">
        <f t="shared" ref="R38:R42" si="40">+M38+K38+J38</f>
        <v>9941.1</v>
      </c>
      <c r="S38" s="42">
        <f t="shared" si="8"/>
        <v>56730.92</v>
      </c>
    </row>
    <row r="39" spans="1:19" s="14" customFormat="1" ht="12">
      <c r="A39" s="11">
        <f>A38+1</f>
        <v>18</v>
      </c>
      <c r="B39" s="12" t="s">
        <v>69</v>
      </c>
      <c r="C39" s="12" t="s">
        <v>70</v>
      </c>
      <c r="D39" s="11" t="s">
        <v>45</v>
      </c>
      <c r="E39" s="11" t="s">
        <v>30</v>
      </c>
      <c r="F39" s="13">
        <v>65000</v>
      </c>
      <c r="G39" s="13">
        <v>4427.58</v>
      </c>
      <c r="H39" s="13">
        <v>0</v>
      </c>
      <c r="I39" s="13">
        <f t="shared" si="1"/>
        <v>1865.5</v>
      </c>
      <c r="J39" s="13">
        <f t="shared" si="0"/>
        <v>4615</v>
      </c>
      <c r="K39" s="13">
        <f t="shared" si="38"/>
        <v>717.6</v>
      </c>
      <c r="L39" s="42">
        <f t="shared" si="39"/>
        <v>1976</v>
      </c>
      <c r="M39" s="13">
        <f t="shared" si="4"/>
        <v>4608.5</v>
      </c>
      <c r="N39" s="67"/>
      <c r="O39" s="13">
        <f t="shared" si="5"/>
        <v>13782.6</v>
      </c>
      <c r="P39" s="67"/>
      <c r="Q39" s="13">
        <f t="shared" si="23"/>
        <v>8269.08</v>
      </c>
      <c r="R39" s="13">
        <f t="shared" si="40"/>
        <v>9941.1</v>
      </c>
      <c r="S39" s="42">
        <f t="shared" si="8"/>
        <v>56730.92</v>
      </c>
    </row>
    <row r="40" spans="1:19" s="14" customFormat="1" ht="12">
      <c r="A40" s="11">
        <f t="shared" ref="A40:A42" si="41">A39+1</f>
        <v>19</v>
      </c>
      <c r="B40" s="12" t="s">
        <v>71</v>
      </c>
      <c r="C40" s="12" t="s">
        <v>70</v>
      </c>
      <c r="D40" s="11" t="s">
        <v>45</v>
      </c>
      <c r="E40" s="11" t="s">
        <v>30</v>
      </c>
      <c r="F40" s="13">
        <v>65000</v>
      </c>
      <c r="G40" s="13">
        <v>4427.58</v>
      </c>
      <c r="H40" s="13">
        <v>0</v>
      </c>
      <c r="I40" s="13">
        <f t="shared" si="1"/>
        <v>1865.5</v>
      </c>
      <c r="J40" s="13">
        <f t="shared" si="0"/>
        <v>4615</v>
      </c>
      <c r="K40" s="13">
        <f t="shared" si="38"/>
        <v>717.6</v>
      </c>
      <c r="L40" s="42">
        <f t="shared" si="39"/>
        <v>1976</v>
      </c>
      <c r="M40" s="13">
        <f t="shared" si="4"/>
        <v>4608.5</v>
      </c>
      <c r="N40" s="67"/>
      <c r="O40" s="13">
        <f t="shared" si="5"/>
        <v>13782.6</v>
      </c>
      <c r="P40" s="67"/>
      <c r="Q40" s="13">
        <f t="shared" si="23"/>
        <v>8269.08</v>
      </c>
      <c r="R40" s="13">
        <f t="shared" si="40"/>
        <v>9941.1</v>
      </c>
      <c r="S40" s="42">
        <f t="shared" si="8"/>
        <v>56730.92</v>
      </c>
    </row>
    <row r="41" spans="1:19" s="14" customFormat="1" ht="12">
      <c r="A41" s="11">
        <f t="shared" si="41"/>
        <v>20</v>
      </c>
      <c r="B41" s="12" t="s">
        <v>72</v>
      </c>
      <c r="C41" s="12" t="s">
        <v>70</v>
      </c>
      <c r="D41" s="11" t="s">
        <v>53</v>
      </c>
      <c r="E41" s="11" t="s">
        <v>30</v>
      </c>
      <c r="F41" s="13">
        <v>65000</v>
      </c>
      <c r="G41" s="13">
        <v>3951.53</v>
      </c>
      <c r="H41" s="13">
        <v>0</v>
      </c>
      <c r="I41" s="13">
        <f t="shared" si="1"/>
        <v>1865.5</v>
      </c>
      <c r="J41" s="13">
        <f t="shared" si="0"/>
        <v>4615</v>
      </c>
      <c r="K41" s="13">
        <f t="shared" si="38"/>
        <v>717.6</v>
      </c>
      <c r="L41" s="42">
        <f t="shared" si="39"/>
        <v>1976</v>
      </c>
      <c r="M41" s="13">
        <f t="shared" si="4"/>
        <v>4608.5</v>
      </c>
      <c r="N41" s="67">
        <v>2380.2399999999998</v>
      </c>
      <c r="O41" s="13">
        <f t="shared" si="5"/>
        <v>13782.6</v>
      </c>
      <c r="P41" s="67"/>
      <c r="Q41" s="13">
        <f t="shared" si="23"/>
        <v>10173.27</v>
      </c>
      <c r="R41" s="13">
        <f t="shared" si="40"/>
        <v>9941.1</v>
      </c>
      <c r="S41" s="42">
        <f t="shared" si="8"/>
        <v>54826.729999999996</v>
      </c>
    </row>
    <row r="42" spans="1:19" s="14" customFormat="1" ht="12">
      <c r="A42" s="11">
        <f t="shared" si="41"/>
        <v>21</v>
      </c>
      <c r="B42" s="12" t="s">
        <v>73</v>
      </c>
      <c r="C42" s="12" t="s">
        <v>74</v>
      </c>
      <c r="D42" s="11" t="s">
        <v>45</v>
      </c>
      <c r="E42" s="11" t="s">
        <v>41</v>
      </c>
      <c r="F42" s="13">
        <v>65000</v>
      </c>
      <c r="G42" s="13">
        <v>4189.55</v>
      </c>
      <c r="H42" s="13">
        <v>0</v>
      </c>
      <c r="I42" s="13">
        <f t="shared" si="1"/>
        <v>1865.5</v>
      </c>
      <c r="J42" s="13">
        <f t="shared" si="0"/>
        <v>4615</v>
      </c>
      <c r="K42" s="13">
        <f t="shared" si="38"/>
        <v>717.6</v>
      </c>
      <c r="L42" s="42">
        <f t="shared" si="39"/>
        <v>1976</v>
      </c>
      <c r="M42" s="13">
        <f t="shared" si="4"/>
        <v>4608.5</v>
      </c>
      <c r="N42" s="67">
        <v>1190.1199999999999</v>
      </c>
      <c r="O42" s="13">
        <f t="shared" si="5"/>
        <v>13782.6</v>
      </c>
      <c r="P42" s="69">
        <v>3696</v>
      </c>
      <c r="Q42" s="42">
        <f t="shared" si="23"/>
        <v>12917.169999999998</v>
      </c>
      <c r="R42" s="42">
        <f t="shared" si="40"/>
        <v>9941.1</v>
      </c>
      <c r="S42" s="42">
        <f t="shared" si="8"/>
        <v>52082.83</v>
      </c>
    </row>
    <row r="43" spans="1:19" s="14" customFormat="1" ht="12">
      <c r="A43" s="29" t="s">
        <v>75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1"/>
      <c r="O43" s="30"/>
      <c r="P43" s="32"/>
      <c r="Q43" s="32"/>
      <c r="R43" s="32"/>
      <c r="S43" s="33"/>
    </row>
    <row r="44" spans="1:19" s="14" customFormat="1" ht="12">
      <c r="A44" s="11">
        <f>A42+1</f>
        <v>22</v>
      </c>
      <c r="B44" s="12" t="s">
        <v>76</v>
      </c>
      <c r="C44" s="12" t="s">
        <v>77</v>
      </c>
      <c r="D44" s="11" t="s">
        <v>45</v>
      </c>
      <c r="E44" s="11" t="s">
        <v>41</v>
      </c>
      <c r="F44" s="13">
        <v>65000</v>
      </c>
      <c r="G44" s="13">
        <v>4427.58</v>
      </c>
      <c r="H44" s="13">
        <v>0</v>
      </c>
      <c r="I44" s="13">
        <f t="shared" si="1"/>
        <v>1865.5</v>
      </c>
      <c r="J44" s="13">
        <f t="shared" si="0"/>
        <v>4615</v>
      </c>
      <c r="K44" s="13">
        <f t="shared" si="38"/>
        <v>717.6</v>
      </c>
      <c r="L44" s="42">
        <f t="shared" ref="L44:L50" si="42">+F44*3.04%</f>
        <v>1976</v>
      </c>
      <c r="M44" s="13">
        <f t="shared" si="4"/>
        <v>4608.5</v>
      </c>
      <c r="N44" s="67"/>
      <c r="O44" s="13">
        <f t="shared" si="5"/>
        <v>13782.6</v>
      </c>
      <c r="P44" s="13"/>
      <c r="Q44" s="13">
        <f t="shared" si="23"/>
        <v>8269.08</v>
      </c>
      <c r="R44" s="13">
        <f>+M44+K44+J44</f>
        <v>9941.1</v>
      </c>
      <c r="S44" s="42">
        <f t="shared" si="8"/>
        <v>56730.92</v>
      </c>
    </row>
    <row r="45" spans="1:19" s="14" customFormat="1" ht="12">
      <c r="A45" s="29" t="s">
        <v>78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1"/>
      <c r="O45" s="30"/>
      <c r="P45" s="32"/>
      <c r="Q45" s="32"/>
      <c r="R45" s="32"/>
      <c r="S45" s="33"/>
    </row>
    <row r="46" spans="1:19" s="14" customFormat="1" ht="12">
      <c r="A46" s="11">
        <f>A44+1</f>
        <v>23</v>
      </c>
      <c r="B46" s="68" t="s">
        <v>79</v>
      </c>
      <c r="C46" s="68" t="s">
        <v>80</v>
      </c>
      <c r="D46" s="17" t="s">
        <v>45</v>
      </c>
      <c r="E46" s="11" t="s">
        <v>41</v>
      </c>
      <c r="F46" s="13">
        <v>82251.13</v>
      </c>
      <c r="G46" s="13">
        <v>7930.39</v>
      </c>
      <c r="H46" s="13">
        <v>0</v>
      </c>
      <c r="I46" s="13">
        <f t="shared" si="1"/>
        <v>2360.6074309999999</v>
      </c>
      <c r="J46" s="13">
        <f t="shared" si="0"/>
        <v>5839.8302299999996</v>
      </c>
      <c r="K46" s="13">
        <f t="shared" si="38"/>
        <v>717.6</v>
      </c>
      <c r="L46" s="42">
        <f t="shared" si="42"/>
        <v>2500.4343520000002</v>
      </c>
      <c r="M46" s="13">
        <f t="shared" si="4"/>
        <v>5831.605117000001</v>
      </c>
      <c r="N46" s="67"/>
      <c r="O46" s="13">
        <f t="shared" si="5"/>
        <v>17250.077130000001</v>
      </c>
      <c r="P46" s="67">
        <v>1041</v>
      </c>
      <c r="Q46" s="13">
        <f t="shared" si="23"/>
        <v>13832.431783</v>
      </c>
      <c r="R46" s="13">
        <f t="shared" ref="R46:R50" si="43">+M46+K46+J46</f>
        <v>12389.035347000001</v>
      </c>
      <c r="S46" s="42">
        <f t="shared" si="8"/>
        <v>68418.698216999997</v>
      </c>
    </row>
    <row r="47" spans="1:19" s="14" customFormat="1" ht="12">
      <c r="A47" s="11">
        <f>A46+1</f>
        <v>24</v>
      </c>
      <c r="B47" s="12" t="s">
        <v>81</v>
      </c>
      <c r="C47" s="12" t="s">
        <v>82</v>
      </c>
      <c r="D47" s="17" t="s">
        <v>45</v>
      </c>
      <c r="E47" s="11" t="s">
        <v>30</v>
      </c>
      <c r="F47" s="13">
        <v>65000</v>
      </c>
      <c r="G47" s="13">
        <v>4427.58</v>
      </c>
      <c r="H47" s="13">
        <v>0</v>
      </c>
      <c r="I47" s="13">
        <f t="shared" si="1"/>
        <v>1865.5</v>
      </c>
      <c r="J47" s="13">
        <f t="shared" si="0"/>
        <v>4615</v>
      </c>
      <c r="K47" s="13">
        <f t="shared" si="38"/>
        <v>717.6</v>
      </c>
      <c r="L47" s="42">
        <f t="shared" si="42"/>
        <v>1976</v>
      </c>
      <c r="M47" s="13">
        <f t="shared" si="4"/>
        <v>4608.5</v>
      </c>
      <c r="N47" s="67"/>
      <c r="O47" s="13">
        <f t="shared" si="5"/>
        <v>13782.6</v>
      </c>
      <c r="P47" s="67">
        <v>29416.46</v>
      </c>
      <c r="Q47" s="13">
        <f t="shared" si="23"/>
        <v>37685.54</v>
      </c>
      <c r="R47" s="13">
        <f t="shared" si="43"/>
        <v>9941.1</v>
      </c>
      <c r="S47" s="42">
        <f t="shared" si="8"/>
        <v>27314.46</v>
      </c>
    </row>
    <row r="48" spans="1:19" s="14" customFormat="1" ht="12">
      <c r="A48" s="11">
        <f t="shared" ref="A48:A50" si="44">A47+1</f>
        <v>25</v>
      </c>
      <c r="B48" s="12" t="s">
        <v>83</v>
      </c>
      <c r="C48" s="12" t="s">
        <v>82</v>
      </c>
      <c r="D48" s="11" t="s">
        <v>45</v>
      </c>
      <c r="E48" s="11" t="s">
        <v>30</v>
      </c>
      <c r="F48" s="13">
        <v>65000</v>
      </c>
      <c r="G48" s="13">
        <v>4427.58</v>
      </c>
      <c r="H48" s="13">
        <v>0</v>
      </c>
      <c r="I48" s="13">
        <f t="shared" si="1"/>
        <v>1865.5</v>
      </c>
      <c r="J48" s="13">
        <f t="shared" si="0"/>
        <v>4615</v>
      </c>
      <c r="K48" s="13">
        <f t="shared" si="38"/>
        <v>717.6</v>
      </c>
      <c r="L48" s="42">
        <f t="shared" si="42"/>
        <v>1976</v>
      </c>
      <c r="M48" s="13">
        <f t="shared" si="4"/>
        <v>4608.5</v>
      </c>
      <c r="N48" s="67"/>
      <c r="O48" s="13">
        <f t="shared" si="5"/>
        <v>13782.6</v>
      </c>
      <c r="P48" s="67"/>
      <c r="Q48" s="13">
        <f t="shared" si="23"/>
        <v>8269.08</v>
      </c>
      <c r="R48" s="13">
        <f t="shared" si="43"/>
        <v>9941.1</v>
      </c>
      <c r="S48" s="42">
        <f t="shared" si="8"/>
        <v>56730.92</v>
      </c>
    </row>
    <row r="49" spans="1:19" s="14" customFormat="1" ht="12">
      <c r="A49" s="11">
        <f t="shared" si="44"/>
        <v>26</v>
      </c>
      <c r="B49" s="12" t="s">
        <v>84</v>
      </c>
      <c r="C49" s="12" t="s">
        <v>82</v>
      </c>
      <c r="D49" s="11" t="s">
        <v>45</v>
      </c>
      <c r="E49" s="11" t="s">
        <v>30</v>
      </c>
      <c r="F49" s="13">
        <v>65000</v>
      </c>
      <c r="G49" s="13">
        <v>4427.58</v>
      </c>
      <c r="H49" s="13">
        <v>0</v>
      </c>
      <c r="I49" s="13">
        <f t="shared" si="1"/>
        <v>1865.5</v>
      </c>
      <c r="J49" s="13">
        <f t="shared" si="0"/>
        <v>4615</v>
      </c>
      <c r="K49" s="13">
        <f t="shared" si="38"/>
        <v>717.6</v>
      </c>
      <c r="L49" s="42">
        <f t="shared" si="42"/>
        <v>1976</v>
      </c>
      <c r="M49" s="13">
        <f t="shared" si="4"/>
        <v>4608.5</v>
      </c>
      <c r="N49" s="67"/>
      <c r="O49" s="13">
        <f t="shared" si="5"/>
        <v>13782.6</v>
      </c>
      <c r="P49" s="67"/>
      <c r="Q49" s="13">
        <f t="shared" si="23"/>
        <v>8269.08</v>
      </c>
      <c r="R49" s="13">
        <f t="shared" si="43"/>
        <v>9941.1</v>
      </c>
      <c r="S49" s="42">
        <f t="shared" si="8"/>
        <v>56730.92</v>
      </c>
    </row>
    <row r="50" spans="1:19" s="14" customFormat="1" ht="12">
      <c r="A50" s="11">
        <f t="shared" si="44"/>
        <v>27</v>
      </c>
      <c r="B50" s="12" t="s">
        <v>85</v>
      </c>
      <c r="C50" s="12" t="s">
        <v>60</v>
      </c>
      <c r="D50" s="11" t="s">
        <v>45</v>
      </c>
      <c r="E50" s="11" t="s">
        <v>30</v>
      </c>
      <c r="F50" s="13">
        <v>58500</v>
      </c>
      <c r="G50" s="13">
        <v>3204.41</v>
      </c>
      <c r="H50" s="13">
        <v>0</v>
      </c>
      <c r="I50" s="13">
        <f t="shared" si="1"/>
        <v>1678.95</v>
      </c>
      <c r="J50" s="13">
        <f t="shared" si="0"/>
        <v>4153.5</v>
      </c>
      <c r="K50" s="13">
        <f t="shared" ref="K50" si="45">F50*1.15%</f>
        <v>672.75</v>
      </c>
      <c r="L50" s="42">
        <f t="shared" si="42"/>
        <v>1778.4</v>
      </c>
      <c r="M50" s="13">
        <f t="shared" si="4"/>
        <v>4147.6500000000005</v>
      </c>
      <c r="N50" s="67"/>
      <c r="O50" s="13">
        <f t="shared" si="5"/>
        <v>12431.25</v>
      </c>
      <c r="P50" s="67">
        <v>5301</v>
      </c>
      <c r="Q50" s="13">
        <f t="shared" si="23"/>
        <v>11962.76</v>
      </c>
      <c r="R50" s="13">
        <f t="shared" si="43"/>
        <v>8973.9000000000015</v>
      </c>
      <c r="S50" s="42">
        <f t="shared" si="8"/>
        <v>46537.24</v>
      </c>
    </row>
    <row r="51" spans="1:19" s="14" customFormat="1" ht="12">
      <c r="A51" s="29" t="s">
        <v>86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1"/>
      <c r="O51" s="30"/>
      <c r="P51" s="31"/>
      <c r="Q51" s="32"/>
      <c r="R51" s="32"/>
      <c r="S51" s="33"/>
    </row>
    <row r="52" spans="1:19" s="14" customFormat="1" ht="12">
      <c r="A52" s="11">
        <f>A50+1</f>
        <v>28</v>
      </c>
      <c r="B52" s="12" t="s">
        <v>87</v>
      </c>
      <c r="C52" s="12" t="s">
        <v>44</v>
      </c>
      <c r="D52" s="11" t="s">
        <v>45</v>
      </c>
      <c r="E52" s="11" t="s">
        <v>30</v>
      </c>
      <c r="F52" s="13">
        <v>75000</v>
      </c>
      <c r="G52" s="13">
        <v>6309.38</v>
      </c>
      <c r="H52" s="13">
        <v>0</v>
      </c>
      <c r="I52" s="13">
        <f t="shared" si="1"/>
        <v>2152.5</v>
      </c>
      <c r="J52" s="13">
        <f t="shared" si="0"/>
        <v>5324.9999999999991</v>
      </c>
      <c r="K52" s="13">
        <f t="shared" ref="K52" si="46">62400*1.15%</f>
        <v>717.6</v>
      </c>
      <c r="L52" s="42">
        <f t="shared" ref="L52:L58" si="47">+F52*3.04%</f>
        <v>2280</v>
      </c>
      <c r="M52" s="13">
        <f t="shared" si="4"/>
        <v>5317.5</v>
      </c>
      <c r="N52" s="67"/>
      <c r="O52" s="13">
        <f t="shared" si="5"/>
        <v>15792.599999999999</v>
      </c>
      <c r="P52" s="67"/>
      <c r="Q52" s="13">
        <f t="shared" si="23"/>
        <v>10741.880000000001</v>
      </c>
      <c r="R52" s="13">
        <f>+M52+K52+J52</f>
        <v>11360.099999999999</v>
      </c>
      <c r="S52" s="42">
        <f t="shared" si="8"/>
        <v>64258.119999999995</v>
      </c>
    </row>
    <row r="53" spans="1:19" s="14" customFormat="1" ht="12">
      <c r="A53" s="29" t="s">
        <v>88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1"/>
      <c r="O53" s="30"/>
      <c r="P53" s="31"/>
      <c r="Q53" s="32"/>
      <c r="R53" s="32"/>
      <c r="S53" s="33"/>
    </row>
    <row r="54" spans="1:19" s="14" customFormat="1" ht="12">
      <c r="A54" s="11">
        <f>A52+1</f>
        <v>29</v>
      </c>
      <c r="B54" s="12" t="s">
        <v>89</v>
      </c>
      <c r="C54" s="12" t="s">
        <v>44</v>
      </c>
      <c r="D54" s="11" t="s">
        <v>45</v>
      </c>
      <c r="E54" s="11" t="s">
        <v>30</v>
      </c>
      <c r="F54" s="13">
        <v>80000</v>
      </c>
      <c r="G54" s="13">
        <v>7400.87</v>
      </c>
      <c r="H54" s="13">
        <v>0</v>
      </c>
      <c r="I54" s="13">
        <f t="shared" si="1"/>
        <v>2296</v>
      </c>
      <c r="J54" s="13">
        <f t="shared" si="0"/>
        <v>5679.9999999999991</v>
      </c>
      <c r="K54" s="13">
        <f>62400*1.15%</f>
        <v>717.6</v>
      </c>
      <c r="L54" s="42">
        <f t="shared" si="47"/>
        <v>2432</v>
      </c>
      <c r="M54" s="13">
        <f t="shared" si="4"/>
        <v>5672</v>
      </c>
      <c r="N54" s="67"/>
      <c r="O54" s="13">
        <f t="shared" si="5"/>
        <v>16797.599999999999</v>
      </c>
      <c r="P54" s="67"/>
      <c r="Q54" s="13">
        <f t="shared" si="23"/>
        <v>12128.869999999999</v>
      </c>
      <c r="R54" s="13">
        <f t="shared" ref="R54:R58" si="48">+M54+K54+J54</f>
        <v>12069.599999999999</v>
      </c>
      <c r="S54" s="42">
        <f t="shared" si="8"/>
        <v>67871.13</v>
      </c>
    </row>
    <row r="55" spans="1:19" s="14" customFormat="1" ht="12">
      <c r="A55" s="11">
        <f>A54+1</f>
        <v>30</v>
      </c>
      <c r="B55" s="12" t="s">
        <v>90</v>
      </c>
      <c r="C55" s="12" t="s">
        <v>91</v>
      </c>
      <c r="D55" s="11" t="s">
        <v>45</v>
      </c>
      <c r="E55" s="11" t="s">
        <v>30</v>
      </c>
      <c r="F55" s="13">
        <v>65000</v>
      </c>
      <c r="G55" s="13">
        <v>4427.58</v>
      </c>
      <c r="H55" s="13">
        <v>0</v>
      </c>
      <c r="I55" s="13">
        <f t="shared" si="1"/>
        <v>1865.5</v>
      </c>
      <c r="J55" s="13">
        <f t="shared" si="0"/>
        <v>4615</v>
      </c>
      <c r="K55" s="13">
        <f t="shared" ref="K55:K62" si="49">62400*1.15%</f>
        <v>717.6</v>
      </c>
      <c r="L55" s="42">
        <f t="shared" si="47"/>
        <v>1976</v>
      </c>
      <c r="M55" s="13">
        <f t="shared" si="4"/>
        <v>4608.5</v>
      </c>
      <c r="N55" s="67"/>
      <c r="O55" s="13">
        <f t="shared" si="5"/>
        <v>13782.6</v>
      </c>
      <c r="P55" s="67"/>
      <c r="Q55" s="13">
        <f t="shared" si="23"/>
        <v>8269.08</v>
      </c>
      <c r="R55" s="13">
        <f t="shared" si="48"/>
        <v>9941.1</v>
      </c>
      <c r="S55" s="42">
        <f t="shared" si="8"/>
        <v>56730.92</v>
      </c>
    </row>
    <row r="56" spans="1:19" s="14" customFormat="1" ht="12">
      <c r="A56" s="11">
        <f t="shared" ref="A56:A58" si="50">A55+1</f>
        <v>31</v>
      </c>
      <c r="B56" s="12" t="s">
        <v>92</v>
      </c>
      <c r="C56" s="12" t="s">
        <v>91</v>
      </c>
      <c r="D56" s="11" t="s">
        <v>45</v>
      </c>
      <c r="E56" s="11" t="s">
        <v>30</v>
      </c>
      <c r="F56" s="13">
        <v>65000</v>
      </c>
      <c r="G56" s="13">
        <v>4427.58</v>
      </c>
      <c r="H56" s="13">
        <v>0</v>
      </c>
      <c r="I56" s="13">
        <f t="shared" si="1"/>
        <v>1865.5</v>
      </c>
      <c r="J56" s="13">
        <f t="shared" si="0"/>
        <v>4615</v>
      </c>
      <c r="K56" s="13">
        <f t="shared" si="49"/>
        <v>717.6</v>
      </c>
      <c r="L56" s="42">
        <f t="shared" si="47"/>
        <v>1976</v>
      </c>
      <c r="M56" s="13">
        <f t="shared" si="4"/>
        <v>4608.5</v>
      </c>
      <c r="N56" s="67"/>
      <c r="O56" s="13">
        <f t="shared" si="5"/>
        <v>13782.6</v>
      </c>
      <c r="P56" s="67"/>
      <c r="Q56" s="13">
        <f t="shared" si="23"/>
        <v>8269.08</v>
      </c>
      <c r="R56" s="13">
        <f t="shared" si="48"/>
        <v>9941.1</v>
      </c>
      <c r="S56" s="42">
        <f t="shared" si="8"/>
        <v>56730.92</v>
      </c>
    </row>
    <row r="57" spans="1:19" s="14" customFormat="1" ht="12">
      <c r="A57" s="11">
        <f t="shared" si="50"/>
        <v>32</v>
      </c>
      <c r="B57" s="12" t="s">
        <v>93</v>
      </c>
      <c r="C57" s="12" t="s">
        <v>91</v>
      </c>
      <c r="D57" s="11" t="s">
        <v>45</v>
      </c>
      <c r="E57" s="11" t="s">
        <v>41</v>
      </c>
      <c r="F57" s="13">
        <v>65000</v>
      </c>
      <c r="G57" s="13">
        <v>4427.58</v>
      </c>
      <c r="H57" s="13">
        <v>0</v>
      </c>
      <c r="I57" s="13">
        <f t="shared" si="1"/>
        <v>1865.5</v>
      </c>
      <c r="J57" s="13">
        <f t="shared" si="0"/>
        <v>4615</v>
      </c>
      <c r="K57" s="13">
        <f t="shared" si="49"/>
        <v>717.6</v>
      </c>
      <c r="L57" s="42">
        <f t="shared" si="47"/>
        <v>1976</v>
      </c>
      <c r="M57" s="13">
        <f t="shared" si="4"/>
        <v>4608.5</v>
      </c>
      <c r="N57" s="67"/>
      <c r="O57" s="13">
        <f t="shared" si="5"/>
        <v>13782.6</v>
      </c>
      <c r="P57" s="67"/>
      <c r="Q57" s="13">
        <f t="shared" si="23"/>
        <v>8269.08</v>
      </c>
      <c r="R57" s="13">
        <f t="shared" si="48"/>
        <v>9941.1</v>
      </c>
      <c r="S57" s="42">
        <f t="shared" si="8"/>
        <v>56730.92</v>
      </c>
    </row>
    <row r="58" spans="1:19" s="14" customFormat="1" ht="12">
      <c r="A58" s="11">
        <f t="shared" si="50"/>
        <v>33</v>
      </c>
      <c r="B58" s="12" t="s">
        <v>94</v>
      </c>
      <c r="C58" s="12" t="s">
        <v>91</v>
      </c>
      <c r="D58" s="11" t="s">
        <v>45</v>
      </c>
      <c r="E58" s="11" t="s">
        <v>30</v>
      </c>
      <c r="F58" s="13">
        <v>65000</v>
      </c>
      <c r="G58" s="13">
        <v>4427.58</v>
      </c>
      <c r="H58" s="13">
        <v>0</v>
      </c>
      <c r="I58" s="13">
        <f t="shared" si="1"/>
        <v>1865.5</v>
      </c>
      <c r="J58" s="13">
        <f t="shared" si="0"/>
        <v>4615</v>
      </c>
      <c r="K58" s="13">
        <f t="shared" si="49"/>
        <v>717.6</v>
      </c>
      <c r="L58" s="42">
        <f t="shared" si="47"/>
        <v>1976</v>
      </c>
      <c r="M58" s="13">
        <f t="shared" si="4"/>
        <v>4608.5</v>
      </c>
      <c r="N58" s="67"/>
      <c r="O58" s="13">
        <f t="shared" si="5"/>
        <v>13782.6</v>
      </c>
      <c r="P58" s="67">
        <v>15046</v>
      </c>
      <c r="Q58" s="13">
        <f t="shared" si="23"/>
        <v>23315.08</v>
      </c>
      <c r="R58" s="13">
        <f t="shared" si="48"/>
        <v>9941.1</v>
      </c>
      <c r="S58" s="42">
        <f t="shared" si="8"/>
        <v>41684.92</v>
      </c>
    </row>
    <row r="59" spans="1:19" s="14" customFormat="1" ht="12">
      <c r="A59" s="29" t="s">
        <v>95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1"/>
      <c r="O59" s="30"/>
      <c r="P59" s="31"/>
      <c r="Q59" s="32"/>
      <c r="R59" s="32"/>
      <c r="S59" s="33"/>
    </row>
    <row r="60" spans="1:19" s="44" customFormat="1" ht="12">
      <c r="A60" s="17">
        <f>A58+1</f>
        <v>34</v>
      </c>
      <c r="B60" s="68" t="s">
        <v>96</v>
      </c>
      <c r="C60" s="68" t="s">
        <v>97</v>
      </c>
      <c r="D60" s="17" t="s">
        <v>29</v>
      </c>
      <c r="E60" s="17" t="s">
        <v>41</v>
      </c>
      <c r="F60" s="42">
        <v>101640.13</v>
      </c>
      <c r="G60" s="42">
        <v>12491.17</v>
      </c>
      <c r="H60" s="42">
        <v>0</v>
      </c>
      <c r="I60" s="42">
        <f t="shared" si="1"/>
        <v>2917.071731</v>
      </c>
      <c r="J60" s="42">
        <f t="shared" si="0"/>
        <v>7216.4492299999993</v>
      </c>
      <c r="K60" s="42">
        <f t="shared" si="49"/>
        <v>717.6</v>
      </c>
      <c r="L60" s="42">
        <f t="shared" ref="L60:L66" si="51">+F60*3.04%</f>
        <v>3089.8599520000002</v>
      </c>
      <c r="M60" s="42">
        <f t="shared" si="4"/>
        <v>7206.2852170000006</v>
      </c>
      <c r="N60" s="69"/>
      <c r="O60" s="42">
        <f t="shared" si="5"/>
        <v>21147.26613</v>
      </c>
      <c r="P60" s="80">
        <v>56369.03</v>
      </c>
      <c r="Q60" s="42">
        <f t="shared" si="23"/>
        <v>74867.131683</v>
      </c>
      <c r="R60" s="42">
        <f t="shared" ref="R60:R66" si="52">+M60+K60+J60</f>
        <v>15140.334447000001</v>
      </c>
      <c r="S60" s="42">
        <f t="shared" si="8"/>
        <v>26772.998317000005</v>
      </c>
    </row>
    <row r="61" spans="1:19" s="14" customFormat="1" ht="12">
      <c r="A61" s="11">
        <f>A60+1</f>
        <v>35</v>
      </c>
      <c r="B61" s="12" t="s">
        <v>98</v>
      </c>
      <c r="C61" s="12" t="s">
        <v>99</v>
      </c>
      <c r="D61" s="11" t="s">
        <v>29</v>
      </c>
      <c r="E61" s="11" t="s">
        <v>30</v>
      </c>
      <c r="F61" s="13">
        <v>85000</v>
      </c>
      <c r="G61" s="13">
        <v>8576.99</v>
      </c>
      <c r="H61" s="13">
        <v>0</v>
      </c>
      <c r="I61" s="13">
        <f t="shared" si="1"/>
        <v>2439.5</v>
      </c>
      <c r="J61" s="13">
        <f t="shared" si="0"/>
        <v>6034.9999999999991</v>
      </c>
      <c r="K61" s="13">
        <f t="shared" si="49"/>
        <v>717.6</v>
      </c>
      <c r="L61" s="42">
        <f t="shared" si="51"/>
        <v>2584</v>
      </c>
      <c r="M61" s="13">
        <f t="shared" si="4"/>
        <v>6026.5</v>
      </c>
      <c r="N61" s="67"/>
      <c r="O61" s="13">
        <f t="shared" si="5"/>
        <v>17802.599999999999</v>
      </c>
      <c r="P61" s="67">
        <v>5046</v>
      </c>
      <c r="Q61" s="13">
        <f t="shared" si="23"/>
        <v>18646.489999999998</v>
      </c>
      <c r="R61" s="13">
        <f t="shared" si="52"/>
        <v>12779.099999999999</v>
      </c>
      <c r="S61" s="42">
        <f t="shared" si="8"/>
        <v>66353.510000000009</v>
      </c>
    </row>
    <row r="62" spans="1:19" s="14" customFormat="1" ht="12">
      <c r="A62" s="11">
        <f t="shared" ref="A62:A66" si="53">A61+1</f>
        <v>36</v>
      </c>
      <c r="B62" s="12" t="s">
        <v>100</v>
      </c>
      <c r="C62" s="12" t="s">
        <v>101</v>
      </c>
      <c r="D62" s="11" t="s">
        <v>29</v>
      </c>
      <c r="E62" s="11" t="s">
        <v>41</v>
      </c>
      <c r="F62" s="13">
        <v>65000</v>
      </c>
      <c r="G62" s="13">
        <v>4427.58</v>
      </c>
      <c r="H62" s="13">
        <v>0</v>
      </c>
      <c r="I62" s="13">
        <f t="shared" si="1"/>
        <v>1865.5</v>
      </c>
      <c r="J62" s="13">
        <f t="shared" si="0"/>
        <v>4615</v>
      </c>
      <c r="K62" s="13">
        <f t="shared" si="49"/>
        <v>717.6</v>
      </c>
      <c r="L62" s="42">
        <f t="shared" si="51"/>
        <v>1976</v>
      </c>
      <c r="M62" s="13">
        <f t="shared" si="4"/>
        <v>4608.5</v>
      </c>
      <c r="N62" s="67"/>
      <c r="O62" s="13">
        <f t="shared" si="5"/>
        <v>13782.6</v>
      </c>
      <c r="P62" s="67"/>
      <c r="Q62" s="13">
        <f t="shared" si="23"/>
        <v>8269.08</v>
      </c>
      <c r="R62" s="13">
        <f t="shared" si="52"/>
        <v>9941.1</v>
      </c>
      <c r="S62" s="42">
        <f t="shared" si="8"/>
        <v>56730.92</v>
      </c>
    </row>
    <row r="63" spans="1:19" s="14" customFormat="1" ht="12">
      <c r="A63" s="11">
        <f t="shared" si="53"/>
        <v>37</v>
      </c>
      <c r="B63" s="12" t="s">
        <v>102</v>
      </c>
      <c r="C63" s="12" t="s">
        <v>38</v>
      </c>
      <c r="D63" s="11" t="s">
        <v>29</v>
      </c>
      <c r="E63" s="11" t="s">
        <v>30</v>
      </c>
      <c r="F63" s="13">
        <v>50000</v>
      </c>
      <c r="G63" s="13">
        <v>1675.48</v>
      </c>
      <c r="H63" s="13">
        <v>0</v>
      </c>
      <c r="I63" s="13">
        <f t="shared" si="1"/>
        <v>1435</v>
      </c>
      <c r="J63" s="13">
        <f t="shared" si="0"/>
        <v>3549.9999999999995</v>
      </c>
      <c r="K63" s="13">
        <f t="shared" ref="K63:K66" si="54">F63*1.15%</f>
        <v>575</v>
      </c>
      <c r="L63" s="42">
        <f t="shared" si="51"/>
        <v>1520</v>
      </c>
      <c r="M63" s="13">
        <f t="shared" si="4"/>
        <v>3545.0000000000005</v>
      </c>
      <c r="N63" s="67">
        <v>1190.1199999999999</v>
      </c>
      <c r="O63" s="13">
        <f t="shared" si="5"/>
        <v>10625</v>
      </c>
      <c r="P63" s="67"/>
      <c r="Q63" s="13">
        <f t="shared" si="23"/>
        <v>5820.6</v>
      </c>
      <c r="R63" s="13">
        <f t="shared" si="52"/>
        <v>7670</v>
      </c>
      <c r="S63" s="42">
        <f t="shared" si="8"/>
        <v>44179.4</v>
      </c>
    </row>
    <row r="64" spans="1:19" s="14" customFormat="1" ht="12">
      <c r="A64" s="11">
        <f t="shared" si="53"/>
        <v>38</v>
      </c>
      <c r="B64" s="12" t="s">
        <v>103</v>
      </c>
      <c r="C64" s="12" t="s">
        <v>38</v>
      </c>
      <c r="D64" s="11" t="s">
        <v>29</v>
      </c>
      <c r="E64" s="11" t="s">
        <v>30</v>
      </c>
      <c r="F64" s="13">
        <v>50000</v>
      </c>
      <c r="G64" s="13">
        <v>1854</v>
      </c>
      <c r="H64" s="13">
        <v>0</v>
      </c>
      <c r="I64" s="13">
        <f t="shared" si="1"/>
        <v>1435</v>
      </c>
      <c r="J64" s="13">
        <f t="shared" si="0"/>
        <v>3549.9999999999995</v>
      </c>
      <c r="K64" s="13">
        <f t="shared" si="54"/>
        <v>575</v>
      </c>
      <c r="L64" s="42">
        <f t="shared" si="51"/>
        <v>1520</v>
      </c>
      <c r="M64" s="13">
        <f t="shared" si="4"/>
        <v>3545.0000000000005</v>
      </c>
      <c r="N64" s="67"/>
      <c r="O64" s="13">
        <f t="shared" si="5"/>
        <v>10625</v>
      </c>
      <c r="P64" s="69">
        <v>10627</v>
      </c>
      <c r="Q64" s="42">
        <f t="shared" si="23"/>
        <v>15436</v>
      </c>
      <c r="R64" s="42">
        <f t="shared" si="52"/>
        <v>7670</v>
      </c>
      <c r="S64" s="42">
        <f t="shared" si="8"/>
        <v>34564</v>
      </c>
    </row>
    <row r="65" spans="1:19" s="14" customFormat="1" ht="12">
      <c r="A65" s="11">
        <f t="shared" si="53"/>
        <v>39</v>
      </c>
      <c r="B65" s="12" t="s">
        <v>104</v>
      </c>
      <c r="C65" s="12" t="s">
        <v>99</v>
      </c>
      <c r="D65" s="11" t="s">
        <v>29</v>
      </c>
      <c r="E65" s="11" t="s">
        <v>30</v>
      </c>
      <c r="F65" s="13">
        <v>45000</v>
      </c>
      <c r="G65" s="13">
        <v>1148.33</v>
      </c>
      <c r="H65" s="13">
        <v>0</v>
      </c>
      <c r="I65" s="13">
        <f t="shared" si="1"/>
        <v>1291.5</v>
      </c>
      <c r="J65" s="13">
        <f t="shared" si="0"/>
        <v>3194.9999999999995</v>
      </c>
      <c r="K65" s="13">
        <f t="shared" si="54"/>
        <v>517.5</v>
      </c>
      <c r="L65" s="42">
        <f t="shared" si="51"/>
        <v>1368</v>
      </c>
      <c r="M65" s="13">
        <f t="shared" si="4"/>
        <v>3190.5</v>
      </c>
      <c r="N65" s="67"/>
      <c r="O65" s="13">
        <f t="shared" si="5"/>
        <v>9562.5</v>
      </c>
      <c r="P65" s="67"/>
      <c r="Q65" s="13">
        <f t="shared" si="23"/>
        <v>3807.83</v>
      </c>
      <c r="R65" s="13">
        <f t="shared" si="52"/>
        <v>6903</v>
      </c>
      <c r="S65" s="42">
        <f t="shared" si="8"/>
        <v>41192.17</v>
      </c>
    </row>
    <row r="66" spans="1:19" s="14" customFormat="1" ht="12">
      <c r="A66" s="11">
        <f t="shared" si="53"/>
        <v>40</v>
      </c>
      <c r="B66" s="12" t="s">
        <v>105</v>
      </c>
      <c r="C66" s="12" t="s">
        <v>99</v>
      </c>
      <c r="D66" s="11" t="s">
        <v>29</v>
      </c>
      <c r="E66" s="11" t="s">
        <v>30</v>
      </c>
      <c r="F66" s="13">
        <v>45000</v>
      </c>
      <c r="G66" s="13">
        <v>1148.33</v>
      </c>
      <c r="H66" s="13">
        <v>0</v>
      </c>
      <c r="I66" s="13">
        <f t="shared" si="1"/>
        <v>1291.5</v>
      </c>
      <c r="J66" s="13">
        <f t="shared" si="0"/>
        <v>3194.9999999999995</v>
      </c>
      <c r="K66" s="13">
        <f t="shared" si="54"/>
        <v>517.5</v>
      </c>
      <c r="L66" s="42">
        <f t="shared" si="51"/>
        <v>1368</v>
      </c>
      <c r="M66" s="13">
        <f t="shared" si="4"/>
        <v>3190.5</v>
      </c>
      <c r="N66" s="67"/>
      <c r="O66" s="13">
        <f t="shared" si="5"/>
        <v>9562.5</v>
      </c>
      <c r="P66" s="67"/>
      <c r="Q66" s="13">
        <f t="shared" si="23"/>
        <v>3807.83</v>
      </c>
      <c r="R66" s="13">
        <f t="shared" si="52"/>
        <v>6903</v>
      </c>
      <c r="S66" s="42">
        <f>+F66-Q66</f>
        <v>41192.17</v>
      </c>
    </row>
    <row r="67" spans="1:19" s="14" customFormat="1" ht="12">
      <c r="A67" s="29" t="s">
        <v>106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1"/>
      <c r="O67" s="30"/>
      <c r="P67" s="32"/>
      <c r="Q67" s="32"/>
      <c r="R67" s="32"/>
      <c r="S67" s="33"/>
    </row>
    <row r="68" spans="1:19" s="14" customFormat="1" ht="12">
      <c r="A68" s="11">
        <f>A66+1</f>
        <v>41</v>
      </c>
      <c r="B68" s="12" t="s">
        <v>107</v>
      </c>
      <c r="C68" s="12" t="s">
        <v>55</v>
      </c>
      <c r="D68" s="11" t="s">
        <v>29</v>
      </c>
      <c r="E68" s="11" t="s">
        <v>30</v>
      </c>
      <c r="F68" s="13">
        <v>90000</v>
      </c>
      <c r="G68" s="13">
        <v>9753.1200000000008</v>
      </c>
      <c r="H68" s="13">
        <v>0</v>
      </c>
      <c r="I68" s="13">
        <f t="shared" si="1"/>
        <v>2583</v>
      </c>
      <c r="J68" s="13">
        <f t="shared" si="0"/>
        <v>6389.9999999999991</v>
      </c>
      <c r="K68" s="13">
        <f t="shared" ref="K68" si="55">62400*1.15%</f>
        <v>717.6</v>
      </c>
      <c r="L68" s="42">
        <f t="shared" ref="L68:L74" si="56">+F68*3.04%</f>
        <v>2736</v>
      </c>
      <c r="M68" s="13">
        <f t="shared" si="4"/>
        <v>6381</v>
      </c>
      <c r="N68" s="67"/>
      <c r="O68" s="13">
        <f t="shared" si="5"/>
        <v>18807.599999999999</v>
      </c>
      <c r="P68" s="13"/>
      <c r="Q68" s="13">
        <f t="shared" si="23"/>
        <v>15072.12</v>
      </c>
      <c r="R68" s="13">
        <f t="shared" ref="R68:R73" si="57">+M68+K68+J68</f>
        <v>13488.599999999999</v>
      </c>
      <c r="S68" s="42">
        <f t="shared" ref="S68:S124" si="58">+F68-Q68</f>
        <v>74927.88</v>
      </c>
    </row>
    <row r="69" spans="1:19" s="14" customFormat="1" ht="12">
      <c r="A69" s="11">
        <f>A68+1</f>
        <v>42</v>
      </c>
      <c r="B69" s="79" t="s">
        <v>108</v>
      </c>
      <c r="C69" s="12" t="s">
        <v>109</v>
      </c>
      <c r="D69" s="11" t="s">
        <v>29</v>
      </c>
      <c r="E69" s="11" t="s">
        <v>30</v>
      </c>
      <c r="F69" s="13">
        <v>45000</v>
      </c>
      <c r="G69" s="13">
        <v>1148.33</v>
      </c>
      <c r="H69" s="13">
        <v>0</v>
      </c>
      <c r="I69" s="13">
        <f t="shared" si="1"/>
        <v>1291.5</v>
      </c>
      <c r="J69" s="13">
        <f t="shared" si="0"/>
        <v>3194.9999999999995</v>
      </c>
      <c r="K69" s="13">
        <f t="shared" ref="K69:K73" si="59">F69*1.15%</f>
        <v>517.5</v>
      </c>
      <c r="L69" s="42">
        <f t="shared" si="56"/>
        <v>1368</v>
      </c>
      <c r="M69" s="13">
        <f t="shared" si="4"/>
        <v>3190.5</v>
      </c>
      <c r="N69" s="67"/>
      <c r="O69" s="13">
        <f t="shared" si="5"/>
        <v>9562.5</v>
      </c>
      <c r="P69" s="67"/>
      <c r="Q69" s="13">
        <f t="shared" si="23"/>
        <v>3807.83</v>
      </c>
      <c r="R69" s="13">
        <f t="shared" si="57"/>
        <v>6903</v>
      </c>
      <c r="S69" s="42">
        <f t="shared" si="58"/>
        <v>41192.17</v>
      </c>
    </row>
    <row r="70" spans="1:19" s="14" customFormat="1" ht="12">
      <c r="A70" s="11">
        <f t="shared" ref="A70:A74" si="60">A69+1</f>
        <v>43</v>
      </c>
      <c r="B70" s="12" t="s">
        <v>110</v>
      </c>
      <c r="C70" s="12" t="s">
        <v>111</v>
      </c>
      <c r="D70" s="11" t="s">
        <v>29</v>
      </c>
      <c r="E70" s="11" t="s">
        <v>30</v>
      </c>
      <c r="F70" s="13">
        <v>42966</v>
      </c>
      <c r="G70" s="13">
        <v>861.26</v>
      </c>
      <c r="H70" s="13">
        <v>0</v>
      </c>
      <c r="I70" s="13">
        <f t="shared" si="1"/>
        <v>1233.1242</v>
      </c>
      <c r="J70" s="13">
        <f t="shared" si="0"/>
        <v>3050.5859999999998</v>
      </c>
      <c r="K70" s="13">
        <f t="shared" si="59"/>
        <v>494.10899999999998</v>
      </c>
      <c r="L70" s="42">
        <f t="shared" si="56"/>
        <v>1306.1664000000001</v>
      </c>
      <c r="M70" s="13">
        <f t="shared" si="4"/>
        <v>3046.2894000000001</v>
      </c>
      <c r="N70" s="67"/>
      <c r="O70" s="13">
        <f t="shared" si="5"/>
        <v>9130.2749999999996</v>
      </c>
      <c r="P70" s="67">
        <v>7004.94</v>
      </c>
      <c r="Q70" s="13">
        <f t="shared" si="23"/>
        <v>10405.490599999999</v>
      </c>
      <c r="R70" s="13">
        <f t="shared" si="57"/>
        <v>6590.9843999999994</v>
      </c>
      <c r="S70" s="42">
        <f t="shared" si="58"/>
        <v>32560.509400000003</v>
      </c>
    </row>
    <row r="71" spans="1:19" s="14" customFormat="1" ht="12">
      <c r="A71" s="11">
        <f t="shared" si="60"/>
        <v>44</v>
      </c>
      <c r="B71" s="12" t="s">
        <v>112</v>
      </c>
      <c r="C71" s="12" t="s">
        <v>38</v>
      </c>
      <c r="D71" s="11" t="s">
        <v>29</v>
      </c>
      <c r="E71" s="11" t="s">
        <v>30</v>
      </c>
      <c r="F71" s="13">
        <v>50000</v>
      </c>
      <c r="G71" s="13">
        <v>1675.48</v>
      </c>
      <c r="H71" s="13">
        <v>0</v>
      </c>
      <c r="I71" s="13">
        <f t="shared" si="1"/>
        <v>1435</v>
      </c>
      <c r="J71" s="13">
        <f t="shared" si="0"/>
        <v>3549.9999999999995</v>
      </c>
      <c r="K71" s="13">
        <f t="shared" si="59"/>
        <v>575</v>
      </c>
      <c r="L71" s="42">
        <f t="shared" si="56"/>
        <v>1520</v>
      </c>
      <c r="M71" s="13">
        <f t="shared" si="4"/>
        <v>3545.0000000000005</v>
      </c>
      <c r="N71" s="67">
        <v>1190.1199999999999</v>
      </c>
      <c r="O71" s="13">
        <f t="shared" si="5"/>
        <v>10625</v>
      </c>
      <c r="P71" s="67">
        <v>33330.93</v>
      </c>
      <c r="Q71" s="13">
        <f t="shared" si="23"/>
        <v>39151.530000000006</v>
      </c>
      <c r="R71" s="13">
        <f t="shared" si="57"/>
        <v>7670</v>
      </c>
      <c r="S71" s="42">
        <f t="shared" si="58"/>
        <v>10848.469999999994</v>
      </c>
    </row>
    <row r="72" spans="1:19" s="14" customFormat="1" ht="12">
      <c r="A72" s="11">
        <f t="shared" si="60"/>
        <v>45</v>
      </c>
      <c r="B72" s="12" t="s">
        <v>113</v>
      </c>
      <c r="C72" s="12" t="s">
        <v>114</v>
      </c>
      <c r="D72" s="11" t="s">
        <v>29</v>
      </c>
      <c r="E72" s="11" t="s">
        <v>41</v>
      </c>
      <c r="F72" s="13">
        <v>38889.199999999997</v>
      </c>
      <c r="G72" s="13">
        <v>285.88</v>
      </c>
      <c r="H72" s="13">
        <v>0</v>
      </c>
      <c r="I72" s="13">
        <f t="shared" si="1"/>
        <v>1116.12004</v>
      </c>
      <c r="J72" s="13">
        <f t="shared" si="0"/>
        <v>2761.1331999999998</v>
      </c>
      <c r="K72" s="13">
        <f t="shared" si="59"/>
        <v>447.22579999999994</v>
      </c>
      <c r="L72" s="42">
        <f t="shared" si="56"/>
        <v>1182.2316799999999</v>
      </c>
      <c r="M72" s="13">
        <f t="shared" si="4"/>
        <v>2757.2442799999999</v>
      </c>
      <c r="N72" s="67"/>
      <c r="O72" s="13">
        <f t="shared" si="5"/>
        <v>8263.9549999999999</v>
      </c>
      <c r="P72" s="67">
        <v>3880</v>
      </c>
      <c r="Q72" s="13">
        <f t="shared" si="23"/>
        <v>6464.2317199999998</v>
      </c>
      <c r="R72" s="13">
        <f t="shared" si="57"/>
        <v>5965.6032799999994</v>
      </c>
      <c r="S72" s="42">
        <f t="shared" si="58"/>
        <v>32424.968279999997</v>
      </c>
    </row>
    <row r="73" spans="1:19" s="14" customFormat="1" ht="12">
      <c r="A73" s="11">
        <f t="shared" si="60"/>
        <v>46</v>
      </c>
      <c r="B73" s="12" t="s">
        <v>115</v>
      </c>
      <c r="C73" s="12" t="s">
        <v>116</v>
      </c>
      <c r="D73" s="11" t="s">
        <v>29</v>
      </c>
      <c r="E73" s="11" t="s">
        <v>30</v>
      </c>
      <c r="F73" s="13">
        <v>36750</v>
      </c>
      <c r="G73" s="13">
        <v>0</v>
      </c>
      <c r="H73" s="13">
        <v>0</v>
      </c>
      <c r="I73" s="13">
        <f t="shared" si="1"/>
        <v>1054.7249999999999</v>
      </c>
      <c r="J73" s="13">
        <f t="shared" si="0"/>
        <v>2609.2499999999995</v>
      </c>
      <c r="K73" s="13">
        <f t="shared" si="59"/>
        <v>422.625</v>
      </c>
      <c r="L73" s="42">
        <f t="shared" si="56"/>
        <v>1117.2</v>
      </c>
      <c r="M73" s="13">
        <f t="shared" si="4"/>
        <v>2605.5750000000003</v>
      </c>
      <c r="N73" s="67"/>
      <c r="O73" s="13">
        <f t="shared" si="5"/>
        <v>7809.375</v>
      </c>
      <c r="P73" s="67">
        <v>22380.26</v>
      </c>
      <c r="Q73" s="13">
        <f t="shared" si="23"/>
        <v>24552.184999999998</v>
      </c>
      <c r="R73" s="13">
        <f t="shared" si="57"/>
        <v>5637.45</v>
      </c>
      <c r="S73" s="42">
        <f t="shared" si="58"/>
        <v>12197.815000000002</v>
      </c>
    </row>
    <row r="74" spans="1:19" s="14" customFormat="1" ht="12">
      <c r="A74" s="11">
        <f t="shared" si="60"/>
        <v>47</v>
      </c>
      <c r="B74" s="12" t="s">
        <v>117</v>
      </c>
      <c r="C74" s="12" t="s">
        <v>118</v>
      </c>
      <c r="D74" s="11" t="s">
        <v>29</v>
      </c>
      <c r="E74" s="11" t="s">
        <v>30</v>
      </c>
      <c r="F74" s="13">
        <v>36000</v>
      </c>
      <c r="G74" s="13">
        <v>0</v>
      </c>
      <c r="H74" s="13">
        <v>0</v>
      </c>
      <c r="I74" s="13">
        <f t="shared" si="1"/>
        <v>1033.2</v>
      </c>
      <c r="J74" s="13">
        <f>F74*7.1%</f>
        <v>2555.9999999999995</v>
      </c>
      <c r="K74" s="13">
        <f>F74*1.15%</f>
        <v>414</v>
      </c>
      <c r="L74" s="42">
        <f t="shared" si="56"/>
        <v>1094.4000000000001</v>
      </c>
      <c r="M74" s="13">
        <f>F74*7.09%</f>
        <v>2552.4</v>
      </c>
      <c r="N74" s="67">
        <v>2380.2399999999998</v>
      </c>
      <c r="O74" s="13">
        <f>I74+J74+K74+L74+M74</f>
        <v>7650</v>
      </c>
      <c r="P74" s="67">
        <v>13608.25</v>
      </c>
      <c r="Q74" s="13">
        <f t="shared" si="23"/>
        <v>18116.09</v>
      </c>
      <c r="R74" s="13">
        <f>+M74+K74+J74</f>
        <v>5522.4</v>
      </c>
      <c r="S74" s="42">
        <f t="shared" si="58"/>
        <v>17883.91</v>
      </c>
    </row>
    <row r="75" spans="1:19" s="14" customFormat="1" ht="12">
      <c r="A75" s="29" t="s">
        <v>119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1"/>
      <c r="O75" s="30"/>
      <c r="P75" s="31"/>
      <c r="Q75" s="32"/>
      <c r="R75" s="32"/>
      <c r="S75" s="33"/>
    </row>
    <row r="76" spans="1:19" s="14" customFormat="1" ht="12">
      <c r="A76" s="11">
        <f>A74+1</f>
        <v>48</v>
      </c>
      <c r="B76" s="12" t="s">
        <v>120</v>
      </c>
      <c r="C76" s="12" t="s">
        <v>55</v>
      </c>
      <c r="D76" s="11" t="s">
        <v>29</v>
      </c>
      <c r="E76" s="11" t="s">
        <v>30</v>
      </c>
      <c r="F76" s="13">
        <v>138000</v>
      </c>
      <c r="G76" s="13">
        <v>20746.39</v>
      </c>
      <c r="H76" s="13">
        <v>0</v>
      </c>
      <c r="I76" s="13">
        <f t="shared" si="1"/>
        <v>3960.6</v>
      </c>
      <c r="J76" s="13">
        <f t="shared" si="0"/>
        <v>9798</v>
      </c>
      <c r="K76" s="13">
        <f t="shared" ref="K76:K79" si="61">62400*1.15%</f>
        <v>717.6</v>
      </c>
      <c r="L76" s="42">
        <f t="shared" ref="L76:L80" si="62">+F76*3.04%</f>
        <v>4195.2</v>
      </c>
      <c r="M76" s="13">
        <f t="shared" si="4"/>
        <v>9784.2000000000007</v>
      </c>
      <c r="N76" s="67">
        <v>1190.1199999999999</v>
      </c>
      <c r="O76" s="13">
        <f t="shared" si="5"/>
        <v>28455.600000000002</v>
      </c>
      <c r="P76" s="69">
        <v>39321.360000000001</v>
      </c>
      <c r="Q76" s="42">
        <f t="shared" si="23"/>
        <v>69413.67</v>
      </c>
      <c r="R76" s="42">
        <f t="shared" ref="R76:R80" si="63">+M76+K76+J76</f>
        <v>20299.800000000003</v>
      </c>
      <c r="S76" s="42">
        <f t="shared" si="58"/>
        <v>68586.33</v>
      </c>
    </row>
    <row r="77" spans="1:19" s="14" customFormat="1" ht="12">
      <c r="A77" s="11">
        <f>A76+1</f>
        <v>49</v>
      </c>
      <c r="B77" s="12" t="s">
        <v>121</v>
      </c>
      <c r="C77" s="12" t="s">
        <v>68</v>
      </c>
      <c r="D77" s="11" t="s">
        <v>45</v>
      </c>
      <c r="E77" s="11" t="s">
        <v>30</v>
      </c>
      <c r="F77" s="13">
        <v>65000</v>
      </c>
      <c r="G77" s="13">
        <v>4427.58</v>
      </c>
      <c r="H77" s="13">
        <v>0</v>
      </c>
      <c r="I77" s="13">
        <f t="shared" si="1"/>
        <v>1865.5</v>
      </c>
      <c r="J77" s="13">
        <f t="shared" si="0"/>
        <v>4615</v>
      </c>
      <c r="K77" s="13">
        <f t="shared" si="61"/>
        <v>717.6</v>
      </c>
      <c r="L77" s="42">
        <f t="shared" si="62"/>
        <v>1976</v>
      </c>
      <c r="M77" s="13">
        <f t="shared" si="4"/>
        <v>4608.5</v>
      </c>
      <c r="N77" s="67"/>
      <c r="O77" s="13">
        <f t="shared" si="5"/>
        <v>13782.6</v>
      </c>
      <c r="P77" s="67"/>
      <c r="Q77" s="13">
        <f t="shared" si="23"/>
        <v>8269.08</v>
      </c>
      <c r="R77" s="13">
        <f t="shared" si="63"/>
        <v>9941.1</v>
      </c>
      <c r="S77" s="42">
        <f t="shared" si="58"/>
        <v>56730.92</v>
      </c>
    </row>
    <row r="78" spans="1:19" s="14" customFormat="1" ht="12">
      <c r="A78" s="11">
        <f t="shared" ref="A78:A80" si="64">A77+1</f>
        <v>50</v>
      </c>
      <c r="B78" s="12" t="s">
        <v>122</v>
      </c>
      <c r="C78" s="12" t="s">
        <v>68</v>
      </c>
      <c r="D78" s="11" t="s">
        <v>45</v>
      </c>
      <c r="E78" s="11" t="s">
        <v>41</v>
      </c>
      <c r="F78" s="13">
        <v>65000</v>
      </c>
      <c r="G78" s="13">
        <v>4189.55</v>
      </c>
      <c r="H78" s="13">
        <v>0</v>
      </c>
      <c r="I78" s="13">
        <f t="shared" si="1"/>
        <v>1865.5</v>
      </c>
      <c r="J78" s="13">
        <f t="shared" si="0"/>
        <v>4615</v>
      </c>
      <c r="K78" s="13">
        <f t="shared" si="61"/>
        <v>717.6</v>
      </c>
      <c r="L78" s="42">
        <f t="shared" si="62"/>
        <v>1976</v>
      </c>
      <c r="M78" s="13">
        <f t="shared" si="4"/>
        <v>4608.5</v>
      </c>
      <c r="N78" s="67">
        <v>1190.1199999999999</v>
      </c>
      <c r="O78" s="13">
        <f t="shared" si="5"/>
        <v>13782.6</v>
      </c>
      <c r="P78" s="67"/>
      <c r="Q78" s="13">
        <f t="shared" si="23"/>
        <v>9221.17</v>
      </c>
      <c r="R78" s="13">
        <f t="shared" si="63"/>
        <v>9941.1</v>
      </c>
      <c r="S78" s="42">
        <f t="shared" si="58"/>
        <v>55778.83</v>
      </c>
    </row>
    <row r="79" spans="1:19" s="14" customFormat="1" ht="12">
      <c r="A79" s="11">
        <f t="shared" si="64"/>
        <v>51</v>
      </c>
      <c r="B79" s="12" t="s">
        <v>123</v>
      </c>
      <c r="C79" s="12" t="s">
        <v>68</v>
      </c>
      <c r="D79" s="11" t="s">
        <v>45</v>
      </c>
      <c r="E79" s="11" t="s">
        <v>30</v>
      </c>
      <c r="F79" s="13">
        <v>65000</v>
      </c>
      <c r="G79" s="13">
        <v>4427.58</v>
      </c>
      <c r="H79" s="13">
        <v>0</v>
      </c>
      <c r="I79" s="13">
        <f t="shared" si="1"/>
        <v>1865.5</v>
      </c>
      <c r="J79" s="13">
        <f t="shared" si="0"/>
        <v>4615</v>
      </c>
      <c r="K79" s="13">
        <f t="shared" si="61"/>
        <v>717.6</v>
      </c>
      <c r="L79" s="42">
        <f t="shared" si="62"/>
        <v>1976</v>
      </c>
      <c r="M79" s="13">
        <f t="shared" si="4"/>
        <v>4608.5</v>
      </c>
      <c r="N79" s="67"/>
      <c r="O79" s="13">
        <f t="shared" si="5"/>
        <v>13782.6</v>
      </c>
      <c r="P79" s="67"/>
      <c r="Q79" s="13">
        <f t="shared" si="23"/>
        <v>8269.08</v>
      </c>
      <c r="R79" s="13">
        <f t="shared" si="63"/>
        <v>9941.1</v>
      </c>
      <c r="S79" s="42">
        <f t="shared" si="58"/>
        <v>56730.92</v>
      </c>
    </row>
    <row r="80" spans="1:19" s="14" customFormat="1" ht="12">
      <c r="A80" s="11">
        <f t="shared" si="64"/>
        <v>52</v>
      </c>
      <c r="B80" s="12" t="s">
        <v>124</v>
      </c>
      <c r="C80" s="12" t="s">
        <v>65</v>
      </c>
      <c r="D80" s="11" t="s">
        <v>29</v>
      </c>
      <c r="E80" s="11" t="s">
        <v>30</v>
      </c>
      <c r="F80" s="13">
        <v>30000</v>
      </c>
      <c r="G80" s="13">
        <v>0</v>
      </c>
      <c r="H80" s="13">
        <v>0</v>
      </c>
      <c r="I80" s="13">
        <f t="shared" si="1"/>
        <v>861</v>
      </c>
      <c r="J80" s="13">
        <f t="shared" si="0"/>
        <v>2130</v>
      </c>
      <c r="K80" s="13">
        <f t="shared" ref="K80" si="65">F80*1.15%</f>
        <v>345</v>
      </c>
      <c r="L80" s="42">
        <f t="shared" si="62"/>
        <v>912</v>
      </c>
      <c r="M80" s="13">
        <f t="shared" si="4"/>
        <v>2127</v>
      </c>
      <c r="N80" s="67"/>
      <c r="O80" s="13">
        <f t="shared" si="5"/>
        <v>6375</v>
      </c>
      <c r="P80" s="67"/>
      <c r="Q80" s="13">
        <f t="shared" si="23"/>
        <v>1773</v>
      </c>
      <c r="R80" s="13">
        <f t="shared" si="63"/>
        <v>4602</v>
      </c>
      <c r="S80" s="42">
        <f t="shared" si="58"/>
        <v>28227</v>
      </c>
    </row>
    <row r="81" spans="1:19" s="14" customFormat="1" ht="12">
      <c r="A81" s="29" t="s">
        <v>125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1"/>
      <c r="O81" s="30"/>
      <c r="P81" s="31"/>
      <c r="Q81" s="32"/>
      <c r="R81" s="32"/>
      <c r="S81" s="33"/>
    </row>
    <row r="82" spans="1:19" s="14" customFormat="1" ht="12">
      <c r="A82" s="11">
        <f>A80+1</f>
        <v>53</v>
      </c>
      <c r="B82" s="68" t="s">
        <v>126</v>
      </c>
      <c r="C82" s="68" t="s">
        <v>68</v>
      </c>
      <c r="D82" s="17" t="s">
        <v>29</v>
      </c>
      <c r="E82" s="11" t="s">
        <v>41</v>
      </c>
      <c r="F82" s="13">
        <v>65000</v>
      </c>
      <c r="G82" s="13">
        <v>4189.55</v>
      </c>
      <c r="H82" s="13">
        <v>0</v>
      </c>
      <c r="I82" s="13">
        <f t="shared" si="1"/>
        <v>1865.5</v>
      </c>
      <c r="J82" s="13">
        <f t="shared" si="0"/>
        <v>4615</v>
      </c>
      <c r="K82" s="13">
        <f t="shared" ref="K82" si="66">62400*1.15%</f>
        <v>717.6</v>
      </c>
      <c r="L82" s="42">
        <f t="shared" ref="L82:L149" si="67">+F82*3.04%</f>
        <v>1976</v>
      </c>
      <c r="M82" s="13">
        <f t="shared" si="4"/>
        <v>4608.5</v>
      </c>
      <c r="N82" s="67">
        <v>1190.1199999999999</v>
      </c>
      <c r="O82" s="13">
        <f t="shared" si="5"/>
        <v>13782.6</v>
      </c>
      <c r="P82" s="67"/>
      <c r="Q82" s="13">
        <f t="shared" si="23"/>
        <v>9221.17</v>
      </c>
      <c r="R82" s="13">
        <f t="shared" ref="R82:R88" si="68">+M82+K82+J82</f>
        <v>9941.1</v>
      </c>
      <c r="S82" s="42">
        <f t="shared" si="58"/>
        <v>55778.83</v>
      </c>
    </row>
    <row r="83" spans="1:19" s="14" customFormat="1" ht="12">
      <c r="A83" s="11">
        <f>A82+1</f>
        <v>54</v>
      </c>
      <c r="B83" s="68" t="s">
        <v>127</v>
      </c>
      <c r="C83" s="68" t="s">
        <v>68</v>
      </c>
      <c r="D83" s="17" t="s">
        <v>29</v>
      </c>
      <c r="E83" s="11" t="s">
        <v>41</v>
      </c>
      <c r="F83" s="13">
        <v>60000</v>
      </c>
      <c r="G83" s="13">
        <v>5744.84</v>
      </c>
      <c r="H83" s="13">
        <v>0</v>
      </c>
      <c r="I83" s="13">
        <f t="shared" si="1"/>
        <v>1722</v>
      </c>
      <c r="J83" s="13">
        <f t="shared" si="0"/>
        <v>4260</v>
      </c>
      <c r="K83" s="13">
        <f t="shared" ref="K83" si="69">F83*1.15%</f>
        <v>690</v>
      </c>
      <c r="L83" s="42">
        <f t="shared" si="67"/>
        <v>1824</v>
      </c>
      <c r="M83" s="13">
        <f t="shared" si="4"/>
        <v>4254</v>
      </c>
      <c r="N83" s="67"/>
      <c r="O83" s="13">
        <f t="shared" si="5"/>
        <v>12750</v>
      </c>
      <c r="P83" s="69">
        <v>44603.07</v>
      </c>
      <c r="Q83" s="42">
        <f t="shared" si="23"/>
        <v>53893.91</v>
      </c>
      <c r="R83" s="42">
        <f t="shared" si="68"/>
        <v>9204</v>
      </c>
      <c r="S83" s="42">
        <f t="shared" si="58"/>
        <v>6106.0899999999965</v>
      </c>
    </row>
    <row r="84" spans="1:19" s="14" customFormat="1" ht="12">
      <c r="A84" s="11">
        <f t="shared" ref="A84:A88" si="70">A83+1</f>
        <v>55</v>
      </c>
      <c r="B84" s="12" t="s">
        <v>128</v>
      </c>
      <c r="C84" s="12" t="s">
        <v>129</v>
      </c>
      <c r="D84" s="11" t="s">
        <v>45</v>
      </c>
      <c r="E84" s="11" t="s">
        <v>41</v>
      </c>
      <c r="F84" s="13">
        <v>52000</v>
      </c>
      <c r="G84" s="13">
        <v>2136.27</v>
      </c>
      <c r="H84" s="13">
        <v>0</v>
      </c>
      <c r="I84" s="13">
        <f t="shared" ref="I84:I142" si="71">+F84*2.87%</f>
        <v>1492.4</v>
      </c>
      <c r="J84" s="13">
        <f>F84*7.1%</f>
        <v>3691.9999999999995</v>
      </c>
      <c r="K84" s="13">
        <f>F84*1.15%</f>
        <v>598</v>
      </c>
      <c r="L84" s="42">
        <f t="shared" si="67"/>
        <v>1580.8</v>
      </c>
      <c r="M84" s="13">
        <f>F84*7.09%</f>
        <v>3686.8</v>
      </c>
      <c r="N84" s="67"/>
      <c r="O84" s="13">
        <f>I84+J84+K84+L84+M84</f>
        <v>11050</v>
      </c>
      <c r="P84" s="67">
        <v>22586.48</v>
      </c>
      <c r="Q84" s="13">
        <f t="shared" ref="Q84:Q143" si="72">+I84+L84+N84+P84+G84+H84</f>
        <v>27795.95</v>
      </c>
      <c r="R84" s="13">
        <f>+M84+K84+J84</f>
        <v>7976.7999999999993</v>
      </c>
      <c r="S84" s="42">
        <f t="shared" si="58"/>
        <v>24204.05</v>
      </c>
    </row>
    <row r="85" spans="1:19" s="14" customFormat="1" ht="12">
      <c r="A85" s="11">
        <f t="shared" si="70"/>
        <v>56</v>
      </c>
      <c r="B85" s="12" t="s">
        <v>130</v>
      </c>
      <c r="C85" s="12" t="s">
        <v>129</v>
      </c>
      <c r="D85" s="11" t="s">
        <v>45</v>
      </c>
      <c r="E85" s="11" t="s">
        <v>41</v>
      </c>
      <c r="F85" s="13">
        <v>45000</v>
      </c>
      <c r="G85" s="13">
        <v>1148.33</v>
      </c>
      <c r="H85" s="13">
        <v>0</v>
      </c>
      <c r="I85" s="13">
        <f t="shared" si="71"/>
        <v>1291.5</v>
      </c>
      <c r="J85" s="13">
        <f t="shared" si="0"/>
        <v>3194.9999999999995</v>
      </c>
      <c r="K85" s="13">
        <f t="shared" ref="K85:K88" si="73">F85*1.15%</f>
        <v>517.5</v>
      </c>
      <c r="L85" s="42">
        <f t="shared" si="67"/>
        <v>1368</v>
      </c>
      <c r="M85" s="13">
        <f t="shared" si="4"/>
        <v>3190.5</v>
      </c>
      <c r="N85" s="67"/>
      <c r="O85" s="13">
        <f t="shared" si="5"/>
        <v>9562.5</v>
      </c>
      <c r="P85" s="67"/>
      <c r="Q85" s="13">
        <f t="shared" si="72"/>
        <v>3807.83</v>
      </c>
      <c r="R85" s="13">
        <f t="shared" si="68"/>
        <v>6903</v>
      </c>
      <c r="S85" s="42">
        <f t="shared" si="58"/>
        <v>41192.17</v>
      </c>
    </row>
    <row r="86" spans="1:19" s="14" customFormat="1" ht="12">
      <c r="A86" s="11">
        <f t="shared" si="70"/>
        <v>57</v>
      </c>
      <c r="B86" s="12" t="s">
        <v>131</v>
      </c>
      <c r="C86" s="12" t="s">
        <v>129</v>
      </c>
      <c r="D86" s="11" t="s">
        <v>45</v>
      </c>
      <c r="E86" s="11" t="s">
        <v>41</v>
      </c>
      <c r="F86" s="13">
        <v>45000</v>
      </c>
      <c r="G86" s="13">
        <v>1148.33</v>
      </c>
      <c r="H86" s="13">
        <v>0</v>
      </c>
      <c r="I86" s="13">
        <f t="shared" si="71"/>
        <v>1291.5</v>
      </c>
      <c r="J86" s="13">
        <f t="shared" si="0"/>
        <v>3194.9999999999995</v>
      </c>
      <c r="K86" s="13">
        <f t="shared" si="73"/>
        <v>517.5</v>
      </c>
      <c r="L86" s="42">
        <f t="shared" si="67"/>
        <v>1368</v>
      </c>
      <c r="M86" s="13">
        <f t="shared" si="4"/>
        <v>3190.5</v>
      </c>
      <c r="N86" s="67"/>
      <c r="O86" s="13">
        <f t="shared" si="5"/>
        <v>9562.5</v>
      </c>
      <c r="P86" s="67"/>
      <c r="Q86" s="13">
        <f t="shared" si="72"/>
        <v>3807.83</v>
      </c>
      <c r="R86" s="13">
        <f t="shared" si="68"/>
        <v>6903</v>
      </c>
      <c r="S86" s="42">
        <f t="shared" si="58"/>
        <v>41192.17</v>
      </c>
    </row>
    <row r="87" spans="1:19" s="14" customFormat="1" ht="12">
      <c r="A87" s="11">
        <f t="shared" si="70"/>
        <v>58</v>
      </c>
      <c r="B87" s="12" t="s">
        <v>132</v>
      </c>
      <c r="C87" s="12" t="s">
        <v>129</v>
      </c>
      <c r="D87" s="11" t="s">
        <v>45</v>
      </c>
      <c r="E87" s="11" t="s">
        <v>41</v>
      </c>
      <c r="F87" s="13">
        <v>45000</v>
      </c>
      <c r="G87" s="13">
        <v>1148.33</v>
      </c>
      <c r="H87" s="13">
        <v>0</v>
      </c>
      <c r="I87" s="13">
        <f t="shared" si="71"/>
        <v>1291.5</v>
      </c>
      <c r="J87" s="13">
        <f t="shared" ref="J87:J88" si="74">F87*7.1%</f>
        <v>3194.9999999999995</v>
      </c>
      <c r="K87" s="13">
        <f t="shared" si="73"/>
        <v>517.5</v>
      </c>
      <c r="L87" s="42">
        <f t="shared" si="67"/>
        <v>1368</v>
      </c>
      <c r="M87" s="13">
        <f t="shared" ref="M87:M88" si="75">F87*7.09%</f>
        <v>3190.5</v>
      </c>
      <c r="N87" s="67"/>
      <c r="O87" s="13">
        <f t="shared" ref="O87:O88" si="76">I87+J87+K87+L87+M87</f>
        <v>9562.5</v>
      </c>
      <c r="P87" s="67"/>
      <c r="Q87" s="13">
        <f t="shared" si="72"/>
        <v>3807.83</v>
      </c>
      <c r="R87" s="13">
        <f t="shared" si="68"/>
        <v>6903</v>
      </c>
      <c r="S87" s="42">
        <f t="shared" si="58"/>
        <v>41192.17</v>
      </c>
    </row>
    <row r="88" spans="1:19" s="14" customFormat="1" ht="12">
      <c r="A88" s="11">
        <f t="shared" si="70"/>
        <v>59</v>
      </c>
      <c r="B88" s="12" t="s">
        <v>133</v>
      </c>
      <c r="C88" s="12" t="s">
        <v>109</v>
      </c>
      <c r="D88" s="11" t="s">
        <v>29</v>
      </c>
      <c r="E88" s="11" t="s">
        <v>41</v>
      </c>
      <c r="F88" s="13">
        <v>45500</v>
      </c>
      <c r="G88" s="13">
        <v>1218.8900000000001</v>
      </c>
      <c r="H88" s="13">
        <v>0</v>
      </c>
      <c r="I88" s="13">
        <f t="shared" si="71"/>
        <v>1305.8499999999999</v>
      </c>
      <c r="J88" s="13">
        <f t="shared" si="74"/>
        <v>3230.4999999999995</v>
      </c>
      <c r="K88" s="13">
        <f t="shared" si="73"/>
        <v>523.25</v>
      </c>
      <c r="L88" s="42">
        <f t="shared" si="67"/>
        <v>1383.2</v>
      </c>
      <c r="M88" s="13">
        <f t="shared" si="75"/>
        <v>3225.9500000000003</v>
      </c>
      <c r="N88" s="67"/>
      <c r="O88" s="13">
        <f t="shared" si="76"/>
        <v>9668.75</v>
      </c>
      <c r="P88" s="67"/>
      <c r="Q88" s="13">
        <f t="shared" si="72"/>
        <v>3907.9400000000005</v>
      </c>
      <c r="R88" s="13">
        <f t="shared" si="68"/>
        <v>6979.7</v>
      </c>
      <c r="S88" s="42">
        <f t="shared" si="58"/>
        <v>41592.06</v>
      </c>
    </row>
    <row r="89" spans="1:19" s="14" customFormat="1" ht="12">
      <c r="A89" s="29" t="s">
        <v>134</v>
      </c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1"/>
      <c r="O89" s="30"/>
      <c r="P89" s="32"/>
      <c r="Q89" s="32"/>
      <c r="R89" s="32"/>
      <c r="S89" s="33"/>
    </row>
    <row r="90" spans="1:19" s="14" customFormat="1" ht="12">
      <c r="A90" s="11">
        <f>A88+1</f>
        <v>60</v>
      </c>
      <c r="B90" s="18" t="s">
        <v>135</v>
      </c>
      <c r="C90" s="19" t="s">
        <v>136</v>
      </c>
      <c r="D90" s="20" t="s">
        <v>45</v>
      </c>
      <c r="E90" s="20" t="s">
        <v>41</v>
      </c>
      <c r="F90" s="21">
        <v>65000</v>
      </c>
      <c r="G90" s="21">
        <v>4427.58</v>
      </c>
      <c r="H90" s="21">
        <v>0</v>
      </c>
      <c r="I90" s="13">
        <f t="shared" si="71"/>
        <v>1865.5</v>
      </c>
      <c r="J90" s="21">
        <f t="shared" ref="J90" si="77">F90*7.1%</f>
        <v>4615</v>
      </c>
      <c r="K90" s="13">
        <f t="shared" ref="K90" si="78">62400*1.15%</f>
        <v>717.6</v>
      </c>
      <c r="L90" s="42">
        <f t="shared" si="67"/>
        <v>1976</v>
      </c>
      <c r="M90" s="13">
        <f t="shared" ref="M90" si="79">F90*7.09%</f>
        <v>4608.5</v>
      </c>
      <c r="N90" s="22"/>
      <c r="O90" s="13">
        <f t="shared" ref="O90" si="80">I90+J90+K90+L90+M90</f>
        <v>13782.6</v>
      </c>
      <c r="P90" s="21"/>
      <c r="Q90" s="13">
        <f t="shared" si="72"/>
        <v>8269.08</v>
      </c>
      <c r="R90" s="13">
        <f>+M90+K90+J90</f>
        <v>9941.1</v>
      </c>
      <c r="S90" s="42">
        <f t="shared" si="58"/>
        <v>56730.92</v>
      </c>
    </row>
    <row r="91" spans="1:19" s="14" customFormat="1" ht="12">
      <c r="A91" s="29" t="s">
        <v>137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1"/>
      <c r="O91" s="30"/>
      <c r="P91" s="32"/>
      <c r="Q91" s="32"/>
      <c r="R91" s="32"/>
      <c r="S91" s="33"/>
    </row>
    <row r="92" spans="1:19" s="44" customFormat="1" ht="12">
      <c r="A92" s="11">
        <f>A90+1</f>
        <v>61</v>
      </c>
      <c r="B92" s="68" t="s">
        <v>139</v>
      </c>
      <c r="C92" s="68" t="s">
        <v>140</v>
      </c>
      <c r="D92" s="17" t="s">
        <v>29</v>
      </c>
      <c r="E92" s="17" t="s">
        <v>30</v>
      </c>
      <c r="F92" s="42">
        <v>200000</v>
      </c>
      <c r="G92" s="42">
        <v>35962.269999999997</v>
      </c>
      <c r="H92" s="42">
        <v>0</v>
      </c>
      <c r="I92" s="42">
        <f t="shared" ref="I92" si="81">+F92*2.87%</f>
        <v>5740</v>
      </c>
      <c r="J92" s="42">
        <f t="shared" ref="J92" si="82">F92*7.1%</f>
        <v>14199.999999999998</v>
      </c>
      <c r="K92" s="42">
        <f t="shared" ref="K92" si="83">62400*1.15%</f>
        <v>717.6</v>
      </c>
      <c r="L92" s="42">
        <f>156000*3.04%</f>
        <v>4742.3999999999996</v>
      </c>
      <c r="M92" s="42">
        <f>156000*7.09%</f>
        <v>11060.400000000001</v>
      </c>
      <c r="N92" s="69"/>
      <c r="O92" s="42">
        <f t="shared" ref="O92" si="84">I92+J92+K92+L92+M92</f>
        <v>36460.400000000001</v>
      </c>
      <c r="P92" s="69"/>
      <c r="Q92" s="42">
        <f>+I92+L92+N92+P92+G92+H92</f>
        <v>46444.67</v>
      </c>
      <c r="R92" s="42">
        <f>+M92+K92+J92</f>
        <v>25978</v>
      </c>
      <c r="S92" s="42">
        <f t="shared" ref="S92" si="85">+F92-Q92</f>
        <v>153555.33000000002</v>
      </c>
    </row>
    <row r="93" spans="1:19" s="44" customFormat="1" ht="12">
      <c r="A93" s="11">
        <f>A92+1</f>
        <v>62</v>
      </c>
      <c r="B93" s="68" t="s">
        <v>138</v>
      </c>
      <c r="C93" s="68" t="s">
        <v>44</v>
      </c>
      <c r="D93" s="17" t="s">
        <v>45</v>
      </c>
      <c r="E93" s="17" t="s">
        <v>30</v>
      </c>
      <c r="F93" s="42">
        <v>75000</v>
      </c>
      <c r="G93" s="42">
        <v>6309.38</v>
      </c>
      <c r="H93" s="42">
        <v>0</v>
      </c>
      <c r="I93" s="42">
        <f t="shared" ref="I93" si="86">+F93*2.87%</f>
        <v>2152.5</v>
      </c>
      <c r="J93" s="42">
        <f t="shared" ref="J93" si="87">F93*7.1%</f>
        <v>5324.9999999999991</v>
      </c>
      <c r="K93" s="42">
        <f t="shared" ref="K93" si="88">62400*1.15%</f>
        <v>717.6</v>
      </c>
      <c r="L93" s="42">
        <f t="shared" ref="L93" si="89">+F93*3.04%</f>
        <v>2280</v>
      </c>
      <c r="M93" s="42">
        <f t="shared" ref="M93" si="90">F93*7.09%</f>
        <v>5317.5</v>
      </c>
      <c r="N93" s="69"/>
      <c r="O93" s="42">
        <f t="shared" ref="O93" si="91">I93+J93+K93+L93+M93</f>
        <v>15792.599999999999</v>
      </c>
      <c r="P93" s="69">
        <v>15200.46</v>
      </c>
      <c r="Q93" s="42">
        <f t="shared" ref="Q93" si="92">+I93+L93+N93+P93+G93+H93</f>
        <v>25942.34</v>
      </c>
      <c r="R93" s="42">
        <f t="shared" ref="R93" si="93">+M93+K93+J93</f>
        <v>11360.099999999999</v>
      </c>
      <c r="S93" s="42">
        <f t="shared" ref="S93" si="94">+F93-Q93</f>
        <v>49057.66</v>
      </c>
    </row>
    <row r="94" spans="1:19" s="14" customFormat="1" ht="12">
      <c r="A94" s="29" t="s">
        <v>141</v>
      </c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1"/>
      <c r="O94" s="30"/>
      <c r="P94" s="32"/>
      <c r="Q94" s="32"/>
      <c r="R94" s="32"/>
      <c r="S94" s="33"/>
    </row>
    <row r="95" spans="1:19" s="14" customFormat="1" ht="12">
      <c r="A95" s="11">
        <f>A93+1</f>
        <v>63</v>
      </c>
      <c r="B95" s="68" t="s">
        <v>142</v>
      </c>
      <c r="C95" s="68" t="s">
        <v>143</v>
      </c>
      <c r="D95" s="17" t="s">
        <v>45</v>
      </c>
      <c r="E95" s="11" t="s">
        <v>30</v>
      </c>
      <c r="F95" s="13">
        <v>138000</v>
      </c>
      <c r="G95" s="13">
        <v>21043.919999999998</v>
      </c>
      <c r="H95" s="13">
        <v>0</v>
      </c>
      <c r="I95" s="13">
        <f t="shared" si="71"/>
        <v>3960.6</v>
      </c>
      <c r="J95" s="13">
        <f t="shared" ref="J95" si="95">F95*7.1%</f>
        <v>9798</v>
      </c>
      <c r="K95" s="13">
        <f t="shared" ref="K95" si="96">62400*1.15%</f>
        <v>717.6</v>
      </c>
      <c r="L95" s="42">
        <f t="shared" si="67"/>
        <v>4195.2</v>
      </c>
      <c r="M95" s="13">
        <f t="shared" ref="M95" si="97">F95*7.09%</f>
        <v>9784.2000000000007</v>
      </c>
      <c r="N95" s="67"/>
      <c r="O95" s="13">
        <f t="shared" ref="O95" si="98">I95+J95+K95+L95+M95</f>
        <v>28455.600000000002</v>
      </c>
      <c r="P95" s="67">
        <v>61907.21</v>
      </c>
      <c r="Q95" s="13">
        <f t="shared" si="72"/>
        <v>91106.93</v>
      </c>
      <c r="R95" s="13">
        <f t="shared" ref="R95" si="99">+M95+K95+J95</f>
        <v>20299.800000000003</v>
      </c>
      <c r="S95" s="42">
        <f t="shared" si="58"/>
        <v>46893.070000000007</v>
      </c>
    </row>
    <row r="96" spans="1:19" s="14" customFormat="1" ht="12">
      <c r="A96" s="29" t="s">
        <v>144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1"/>
      <c r="O96" s="30"/>
      <c r="P96" s="31"/>
      <c r="Q96" s="32"/>
      <c r="R96" s="32"/>
      <c r="S96" s="33"/>
    </row>
    <row r="97" spans="1:19" s="14" customFormat="1" ht="12">
      <c r="A97" s="11">
        <f>A95+1</f>
        <v>64</v>
      </c>
      <c r="B97" s="12" t="s">
        <v>145</v>
      </c>
      <c r="C97" s="12" t="s">
        <v>38</v>
      </c>
      <c r="D97" s="11" t="s">
        <v>29</v>
      </c>
      <c r="E97" s="11" t="s">
        <v>30</v>
      </c>
      <c r="F97" s="13">
        <v>47250</v>
      </c>
      <c r="G97" s="13">
        <v>1465.88</v>
      </c>
      <c r="H97" s="13">
        <v>0</v>
      </c>
      <c r="I97" s="13">
        <f t="shared" si="71"/>
        <v>1356.075</v>
      </c>
      <c r="J97" s="13">
        <f t="shared" ref="J97:J98" si="100">F97*7.1%</f>
        <v>3354.7499999999995</v>
      </c>
      <c r="K97" s="13">
        <f t="shared" ref="K97:K98" si="101">F97*1.15%</f>
        <v>543.375</v>
      </c>
      <c r="L97" s="42">
        <f t="shared" si="67"/>
        <v>1436.4</v>
      </c>
      <c r="M97" s="13">
        <f t="shared" ref="M97:M98" si="102">F97*7.09%</f>
        <v>3350.0250000000001</v>
      </c>
      <c r="N97" s="67"/>
      <c r="O97" s="13">
        <f t="shared" ref="O97:O98" si="103">I97+J97+K97+L97+M97</f>
        <v>10040.625</v>
      </c>
      <c r="P97" s="67"/>
      <c r="Q97" s="71">
        <f t="shared" si="72"/>
        <v>4258.3550000000005</v>
      </c>
      <c r="R97" s="13">
        <f t="shared" ref="R97:R98" si="104">+M97+K97+J97</f>
        <v>7248.15</v>
      </c>
      <c r="S97" s="42">
        <f t="shared" si="58"/>
        <v>42991.644999999997</v>
      </c>
    </row>
    <row r="98" spans="1:19" s="14" customFormat="1" ht="12">
      <c r="A98" s="11">
        <f>A97+1</f>
        <v>65</v>
      </c>
      <c r="B98" s="12" t="s">
        <v>146</v>
      </c>
      <c r="C98" s="12" t="s">
        <v>38</v>
      </c>
      <c r="D98" s="11" t="s">
        <v>29</v>
      </c>
      <c r="E98" s="11" t="s">
        <v>41</v>
      </c>
      <c r="F98" s="13">
        <v>47250</v>
      </c>
      <c r="G98" s="13">
        <v>1465.88</v>
      </c>
      <c r="H98" s="13">
        <v>0</v>
      </c>
      <c r="I98" s="13">
        <f t="shared" si="71"/>
        <v>1356.075</v>
      </c>
      <c r="J98" s="13">
        <f t="shared" si="100"/>
        <v>3354.7499999999995</v>
      </c>
      <c r="K98" s="13">
        <f t="shared" si="101"/>
        <v>543.375</v>
      </c>
      <c r="L98" s="42">
        <f t="shared" si="67"/>
        <v>1436.4</v>
      </c>
      <c r="M98" s="13">
        <f t="shared" si="102"/>
        <v>3350.0250000000001</v>
      </c>
      <c r="N98" s="67"/>
      <c r="O98" s="13">
        <f t="shared" si="103"/>
        <v>10040.625</v>
      </c>
      <c r="P98" s="69">
        <v>4046</v>
      </c>
      <c r="Q98" s="42">
        <f t="shared" si="72"/>
        <v>8304.3549999999996</v>
      </c>
      <c r="R98" s="42">
        <f t="shared" si="104"/>
        <v>7248.15</v>
      </c>
      <c r="S98" s="42">
        <f t="shared" si="58"/>
        <v>38945.645000000004</v>
      </c>
    </row>
    <row r="99" spans="1:19" s="14" customFormat="1" ht="12">
      <c r="A99" s="29" t="s">
        <v>147</v>
      </c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1"/>
      <c r="O99" s="30"/>
      <c r="P99" s="31"/>
      <c r="Q99" s="32"/>
      <c r="R99" s="32"/>
      <c r="S99" s="33"/>
    </row>
    <row r="100" spans="1:19" s="14" customFormat="1" ht="12">
      <c r="A100" s="11">
        <f>A98+1</f>
        <v>66</v>
      </c>
      <c r="B100" s="12" t="s">
        <v>148</v>
      </c>
      <c r="C100" s="12" t="s">
        <v>149</v>
      </c>
      <c r="D100" s="11" t="s">
        <v>45</v>
      </c>
      <c r="E100" s="11" t="s">
        <v>41</v>
      </c>
      <c r="F100" s="13">
        <v>90000</v>
      </c>
      <c r="G100" s="13">
        <v>9753.1200000000008</v>
      </c>
      <c r="H100" s="13">
        <v>0</v>
      </c>
      <c r="I100" s="13">
        <f t="shared" si="71"/>
        <v>2583</v>
      </c>
      <c r="J100" s="13">
        <f t="shared" ref="J100:J149" si="105">F100*7.1%</f>
        <v>6389.9999999999991</v>
      </c>
      <c r="K100" s="13">
        <f t="shared" ref="K100" si="106">62400*1.15%</f>
        <v>717.6</v>
      </c>
      <c r="L100" s="42">
        <f t="shared" si="67"/>
        <v>2736</v>
      </c>
      <c r="M100" s="13">
        <f t="shared" ref="M100:M149" si="107">F100*7.09%</f>
        <v>6381</v>
      </c>
      <c r="N100" s="67"/>
      <c r="O100" s="13">
        <f t="shared" ref="O100:O149" si="108">I100+J100+K100+L100+M100</f>
        <v>18807.599999999999</v>
      </c>
      <c r="P100" s="67">
        <v>12414.25</v>
      </c>
      <c r="Q100" s="13">
        <f t="shared" si="72"/>
        <v>27486.370000000003</v>
      </c>
      <c r="R100" s="13">
        <f t="shared" ref="R100:R149" si="109">+M100+K100+J100</f>
        <v>13488.599999999999</v>
      </c>
      <c r="S100" s="42">
        <f t="shared" si="58"/>
        <v>62513.63</v>
      </c>
    </row>
    <row r="101" spans="1:19" s="14" customFormat="1" ht="12">
      <c r="A101" s="11">
        <f>A100+1</f>
        <v>67</v>
      </c>
      <c r="B101" s="12" t="s">
        <v>150</v>
      </c>
      <c r="C101" s="12" t="s">
        <v>40</v>
      </c>
      <c r="D101" s="11" t="s">
        <v>29</v>
      </c>
      <c r="E101" s="11" t="s">
        <v>41</v>
      </c>
      <c r="F101" s="13">
        <v>50401.5</v>
      </c>
      <c r="G101" s="13">
        <v>1910.67</v>
      </c>
      <c r="H101" s="13">
        <v>0</v>
      </c>
      <c r="I101" s="13">
        <f t="shared" si="71"/>
        <v>1446.52305</v>
      </c>
      <c r="J101" s="13">
        <f t="shared" si="105"/>
        <v>3578.5064999999995</v>
      </c>
      <c r="K101" s="13">
        <f t="shared" ref="K101:K149" si="110">F101*1.15%</f>
        <v>579.61725000000001</v>
      </c>
      <c r="L101" s="42">
        <f t="shared" si="67"/>
        <v>1532.2056</v>
      </c>
      <c r="M101" s="13">
        <f t="shared" si="107"/>
        <v>3573.4663500000001</v>
      </c>
      <c r="N101" s="67"/>
      <c r="O101" s="13">
        <f t="shared" si="108"/>
        <v>10710.31875</v>
      </c>
      <c r="P101" s="67">
        <v>16379.99</v>
      </c>
      <c r="Q101" s="13">
        <f t="shared" si="72"/>
        <v>21269.388650000001</v>
      </c>
      <c r="R101" s="13">
        <f t="shared" si="109"/>
        <v>7731.5900999999994</v>
      </c>
      <c r="S101" s="42">
        <f t="shared" si="58"/>
        <v>29132.111349999999</v>
      </c>
    </row>
    <row r="102" spans="1:19" s="14" customFormat="1" ht="12">
      <c r="A102" s="11">
        <f>A101+1</f>
        <v>68</v>
      </c>
      <c r="B102" s="12" t="s">
        <v>151</v>
      </c>
      <c r="C102" s="12" t="s">
        <v>40</v>
      </c>
      <c r="D102" s="11" t="s">
        <v>29</v>
      </c>
      <c r="E102" s="11" t="s">
        <v>41</v>
      </c>
      <c r="F102" s="13">
        <v>40000</v>
      </c>
      <c r="G102" s="13">
        <v>442.65</v>
      </c>
      <c r="H102" s="13">
        <v>0</v>
      </c>
      <c r="I102" s="13">
        <f t="shared" si="71"/>
        <v>1148</v>
      </c>
      <c r="J102" s="13">
        <f t="shared" si="105"/>
        <v>2839.9999999999995</v>
      </c>
      <c r="K102" s="13">
        <f t="shared" si="110"/>
        <v>460</v>
      </c>
      <c r="L102" s="42">
        <f t="shared" si="67"/>
        <v>1216</v>
      </c>
      <c r="M102" s="13">
        <f t="shared" si="107"/>
        <v>2836</v>
      </c>
      <c r="N102" s="67"/>
      <c r="O102" s="13">
        <f t="shared" si="108"/>
        <v>8500</v>
      </c>
      <c r="P102" s="67">
        <v>1546</v>
      </c>
      <c r="Q102" s="13">
        <f t="shared" si="72"/>
        <v>4352.6499999999996</v>
      </c>
      <c r="R102" s="13">
        <f t="shared" si="109"/>
        <v>6136</v>
      </c>
      <c r="S102" s="42">
        <f t="shared" si="58"/>
        <v>35647.35</v>
      </c>
    </row>
    <row r="103" spans="1:19" s="14" customFormat="1" ht="12">
      <c r="A103" s="11">
        <f t="shared" ref="A103:A155" si="111">A102+1</f>
        <v>69</v>
      </c>
      <c r="B103" s="12" t="s">
        <v>152</v>
      </c>
      <c r="C103" s="12" t="s">
        <v>40</v>
      </c>
      <c r="D103" s="11" t="s">
        <v>29</v>
      </c>
      <c r="E103" s="11" t="s">
        <v>41</v>
      </c>
      <c r="F103" s="13">
        <v>40000</v>
      </c>
      <c r="G103" s="13">
        <v>442.65</v>
      </c>
      <c r="H103" s="13">
        <v>0</v>
      </c>
      <c r="I103" s="13">
        <f t="shared" si="71"/>
        <v>1148</v>
      </c>
      <c r="J103" s="13">
        <f t="shared" si="105"/>
        <v>2839.9999999999995</v>
      </c>
      <c r="K103" s="13">
        <f t="shared" si="110"/>
        <v>460</v>
      </c>
      <c r="L103" s="42">
        <f t="shared" si="67"/>
        <v>1216</v>
      </c>
      <c r="M103" s="13">
        <f t="shared" si="107"/>
        <v>2836</v>
      </c>
      <c r="N103" s="67"/>
      <c r="O103" s="13">
        <f t="shared" si="108"/>
        <v>8500</v>
      </c>
      <c r="P103" s="67">
        <v>15553.5</v>
      </c>
      <c r="Q103" s="13">
        <f t="shared" si="72"/>
        <v>18360.150000000001</v>
      </c>
      <c r="R103" s="13">
        <f t="shared" si="109"/>
        <v>6136</v>
      </c>
      <c r="S103" s="42">
        <f t="shared" si="58"/>
        <v>21639.85</v>
      </c>
    </row>
    <row r="104" spans="1:19" s="14" customFormat="1" ht="12">
      <c r="A104" s="11">
        <f t="shared" si="111"/>
        <v>70</v>
      </c>
      <c r="B104" s="12" t="s">
        <v>153</v>
      </c>
      <c r="C104" s="12" t="s">
        <v>40</v>
      </c>
      <c r="D104" s="11" t="s">
        <v>29</v>
      </c>
      <c r="E104" s="11" t="s">
        <v>41</v>
      </c>
      <c r="F104" s="13">
        <v>40000</v>
      </c>
      <c r="G104" s="13">
        <v>442.65</v>
      </c>
      <c r="H104" s="13">
        <v>0</v>
      </c>
      <c r="I104" s="13">
        <f t="shared" si="71"/>
        <v>1148</v>
      </c>
      <c r="J104" s="13">
        <f t="shared" si="105"/>
        <v>2839.9999999999995</v>
      </c>
      <c r="K104" s="13">
        <f t="shared" si="110"/>
        <v>460</v>
      </c>
      <c r="L104" s="42">
        <f t="shared" si="67"/>
        <v>1216</v>
      </c>
      <c r="M104" s="13">
        <f t="shared" si="107"/>
        <v>2836</v>
      </c>
      <c r="N104" s="67"/>
      <c r="O104" s="13">
        <f t="shared" si="108"/>
        <v>8500</v>
      </c>
      <c r="P104" s="67">
        <v>5646</v>
      </c>
      <c r="Q104" s="13">
        <f t="shared" si="72"/>
        <v>8452.65</v>
      </c>
      <c r="R104" s="13">
        <f t="shared" si="109"/>
        <v>6136</v>
      </c>
      <c r="S104" s="42">
        <f t="shared" si="58"/>
        <v>31547.35</v>
      </c>
    </row>
    <row r="105" spans="1:19" s="14" customFormat="1" ht="12">
      <c r="A105" s="11">
        <f t="shared" si="111"/>
        <v>71</v>
      </c>
      <c r="B105" s="12" t="s">
        <v>154</v>
      </c>
      <c r="C105" s="12" t="s">
        <v>40</v>
      </c>
      <c r="D105" s="11" t="s">
        <v>29</v>
      </c>
      <c r="E105" s="11" t="s">
        <v>41</v>
      </c>
      <c r="F105" s="13">
        <v>40000</v>
      </c>
      <c r="G105" s="13">
        <v>442.65</v>
      </c>
      <c r="H105" s="13">
        <v>0</v>
      </c>
      <c r="I105" s="13">
        <f t="shared" si="71"/>
        <v>1148</v>
      </c>
      <c r="J105" s="13">
        <f t="shared" si="105"/>
        <v>2839.9999999999995</v>
      </c>
      <c r="K105" s="13">
        <f t="shared" si="110"/>
        <v>460</v>
      </c>
      <c r="L105" s="42">
        <f t="shared" si="67"/>
        <v>1216</v>
      </c>
      <c r="M105" s="13">
        <f t="shared" si="107"/>
        <v>2836</v>
      </c>
      <c r="N105" s="67"/>
      <c r="O105" s="13">
        <f t="shared" si="108"/>
        <v>8500</v>
      </c>
      <c r="P105" s="67">
        <v>5046</v>
      </c>
      <c r="Q105" s="13">
        <f t="shared" si="72"/>
        <v>7852.65</v>
      </c>
      <c r="R105" s="13">
        <f t="shared" si="109"/>
        <v>6136</v>
      </c>
      <c r="S105" s="42">
        <f t="shared" si="58"/>
        <v>32147.35</v>
      </c>
    </row>
    <row r="106" spans="1:19" s="14" customFormat="1" ht="12">
      <c r="A106" s="11">
        <f t="shared" si="111"/>
        <v>72</v>
      </c>
      <c r="B106" s="12" t="s">
        <v>155</v>
      </c>
      <c r="C106" s="12" t="s">
        <v>40</v>
      </c>
      <c r="D106" s="11" t="s">
        <v>29</v>
      </c>
      <c r="E106" s="11" t="s">
        <v>41</v>
      </c>
      <c r="F106" s="13">
        <v>35000</v>
      </c>
      <c r="G106" s="13">
        <v>0</v>
      </c>
      <c r="H106" s="13">
        <v>0</v>
      </c>
      <c r="I106" s="13">
        <f t="shared" si="71"/>
        <v>1004.5</v>
      </c>
      <c r="J106" s="13">
        <f t="shared" si="105"/>
        <v>2485</v>
      </c>
      <c r="K106" s="13">
        <f t="shared" si="110"/>
        <v>402.5</v>
      </c>
      <c r="L106" s="42">
        <f t="shared" si="67"/>
        <v>1064</v>
      </c>
      <c r="M106" s="13">
        <f t="shared" si="107"/>
        <v>2481.5</v>
      </c>
      <c r="N106" s="67"/>
      <c r="O106" s="13">
        <f t="shared" si="108"/>
        <v>7437.5</v>
      </c>
      <c r="P106" s="67"/>
      <c r="Q106" s="13">
        <f t="shared" si="72"/>
        <v>2068.5</v>
      </c>
      <c r="R106" s="13">
        <f t="shared" si="109"/>
        <v>5369</v>
      </c>
      <c r="S106" s="42">
        <f t="shared" si="58"/>
        <v>32931.5</v>
      </c>
    </row>
    <row r="107" spans="1:19" s="14" customFormat="1" ht="12">
      <c r="A107" s="11">
        <f t="shared" si="111"/>
        <v>73</v>
      </c>
      <c r="B107" s="12" t="s">
        <v>156</v>
      </c>
      <c r="C107" s="12" t="s">
        <v>40</v>
      </c>
      <c r="D107" s="11" t="s">
        <v>29</v>
      </c>
      <c r="E107" s="11" t="s">
        <v>41</v>
      </c>
      <c r="F107" s="13">
        <v>34155</v>
      </c>
      <c r="G107" s="13">
        <v>0</v>
      </c>
      <c r="H107" s="13">
        <v>0</v>
      </c>
      <c r="I107" s="13">
        <f t="shared" si="71"/>
        <v>980.24850000000004</v>
      </c>
      <c r="J107" s="13">
        <f t="shared" si="105"/>
        <v>2425.0049999999997</v>
      </c>
      <c r="K107" s="13">
        <f t="shared" si="110"/>
        <v>392.78249999999997</v>
      </c>
      <c r="L107" s="42">
        <f t="shared" si="67"/>
        <v>1038.3119999999999</v>
      </c>
      <c r="M107" s="13">
        <f t="shared" si="107"/>
        <v>2421.5895</v>
      </c>
      <c r="N107" s="67"/>
      <c r="O107" s="13">
        <f t="shared" si="108"/>
        <v>7257.9375</v>
      </c>
      <c r="P107" s="67">
        <v>13386</v>
      </c>
      <c r="Q107" s="13">
        <f t="shared" si="72"/>
        <v>15404.5605</v>
      </c>
      <c r="R107" s="13">
        <f t="shared" si="109"/>
        <v>5239.3769999999995</v>
      </c>
      <c r="S107" s="42">
        <f t="shared" si="58"/>
        <v>18750.4395</v>
      </c>
    </row>
    <row r="108" spans="1:19" s="14" customFormat="1" ht="12">
      <c r="A108" s="11">
        <f t="shared" si="111"/>
        <v>74</v>
      </c>
      <c r="B108" s="12" t="s">
        <v>157</v>
      </c>
      <c r="C108" s="12" t="s">
        <v>40</v>
      </c>
      <c r="D108" s="11" t="s">
        <v>29</v>
      </c>
      <c r="E108" s="11" t="s">
        <v>41</v>
      </c>
      <c r="F108" s="13">
        <v>34155</v>
      </c>
      <c r="G108" s="13">
        <v>0</v>
      </c>
      <c r="H108" s="13">
        <v>0</v>
      </c>
      <c r="I108" s="13">
        <f t="shared" si="71"/>
        <v>980.24850000000004</v>
      </c>
      <c r="J108" s="13">
        <f t="shared" si="105"/>
        <v>2425.0049999999997</v>
      </c>
      <c r="K108" s="13">
        <f t="shared" si="110"/>
        <v>392.78249999999997</v>
      </c>
      <c r="L108" s="42">
        <f t="shared" si="67"/>
        <v>1038.3119999999999</v>
      </c>
      <c r="M108" s="13">
        <f t="shared" si="107"/>
        <v>2421.5895</v>
      </c>
      <c r="N108" s="67"/>
      <c r="O108" s="13">
        <f t="shared" si="108"/>
        <v>7257.9375</v>
      </c>
      <c r="P108" s="67">
        <v>3120.65</v>
      </c>
      <c r="Q108" s="13">
        <f t="shared" si="72"/>
        <v>5139.2105000000001</v>
      </c>
      <c r="R108" s="13">
        <f t="shared" si="109"/>
        <v>5239.3769999999995</v>
      </c>
      <c r="S108" s="42">
        <f t="shared" si="58"/>
        <v>29015.789499999999</v>
      </c>
    </row>
    <row r="109" spans="1:19" s="14" customFormat="1" ht="12">
      <c r="A109" s="11">
        <f t="shared" si="111"/>
        <v>75</v>
      </c>
      <c r="B109" s="12" t="s">
        <v>158</v>
      </c>
      <c r="C109" s="12" t="s">
        <v>40</v>
      </c>
      <c r="D109" s="11" t="s">
        <v>29</v>
      </c>
      <c r="E109" s="11" t="s">
        <v>41</v>
      </c>
      <c r="F109" s="13">
        <v>34000</v>
      </c>
      <c r="G109" s="13">
        <v>0</v>
      </c>
      <c r="H109" s="13">
        <v>0</v>
      </c>
      <c r="I109" s="13">
        <f t="shared" si="71"/>
        <v>975.8</v>
      </c>
      <c r="J109" s="13">
        <f t="shared" si="105"/>
        <v>2414</v>
      </c>
      <c r="K109" s="13">
        <f t="shared" si="110"/>
        <v>391</v>
      </c>
      <c r="L109" s="42">
        <f t="shared" si="67"/>
        <v>1033.5999999999999</v>
      </c>
      <c r="M109" s="13">
        <f t="shared" si="107"/>
        <v>2410.6000000000004</v>
      </c>
      <c r="N109" s="67"/>
      <c r="O109" s="13">
        <f t="shared" si="108"/>
        <v>7225</v>
      </c>
      <c r="P109" s="67">
        <v>5175</v>
      </c>
      <c r="Q109" s="13">
        <f t="shared" si="72"/>
        <v>7184.4</v>
      </c>
      <c r="R109" s="13">
        <f t="shared" si="109"/>
        <v>5215.6000000000004</v>
      </c>
      <c r="S109" s="42">
        <f t="shared" si="58"/>
        <v>26815.599999999999</v>
      </c>
    </row>
    <row r="110" spans="1:19" s="14" customFormat="1" ht="12">
      <c r="A110" s="11">
        <f t="shared" si="111"/>
        <v>76</v>
      </c>
      <c r="B110" s="12" t="s">
        <v>159</v>
      </c>
      <c r="C110" s="12" t="s">
        <v>40</v>
      </c>
      <c r="D110" s="11" t="s">
        <v>29</v>
      </c>
      <c r="E110" s="11" t="s">
        <v>41</v>
      </c>
      <c r="F110" s="13">
        <v>34000</v>
      </c>
      <c r="G110" s="13">
        <v>0</v>
      </c>
      <c r="H110" s="13">
        <v>0</v>
      </c>
      <c r="I110" s="13">
        <f t="shared" si="71"/>
        <v>975.8</v>
      </c>
      <c r="J110" s="13">
        <f t="shared" si="105"/>
        <v>2414</v>
      </c>
      <c r="K110" s="13">
        <f t="shared" si="110"/>
        <v>391</v>
      </c>
      <c r="L110" s="42">
        <f t="shared" si="67"/>
        <v>1033.5999999999999</v>
      </c>
      <c r="M110" s="13">
        <f t="shared" si="107"/>
        <v>2410.6000000000004</v>
      </c>
      <c r="N110" s="67"/>
      <c r="O110" s="13">
        <f t="shared" si="108"/>
        <v>7225</v>
      </c>
      <c r="P110" s="67">
        <v>5266</v>
      </c>
      <c r="Q110" s="13">
        <f t="shared" si="72"/>
        <v>7275.4</v>
      </c>
      <c r="R110" s="13">
        <f t="shared" si="109"/>
        <v>5215.6000000000004</v>
      </c>
      <c r="S110" s="42">
        <f t="shared" si="58"/>
        <v>26724.6</v>
      </c>
    </row>
    <row r="111" spans="1:19" s="14" customFormat="1" ht="12">
      <c r="A111" s="11">
        <f t="shared" si="111"/>
        <v>77</v>
      </c>
      <c r="B111" s="12" t="s">
        <v>160</v>
      </c>
      <c r="C111" s="12" t="s">
        <v>40</v>
      </c>
      <c r="D111" s="11" t="s">
        <v>29</v>
      </c>
      <c r="E111" s="11" t="s">
        <v>41</v>
      </c>
      <c r="F111" s="13">
        <v>34000</v>
      </c>
      <c r="G111" s="13">
        <v>0</v>
      </c>
      <c r="H111" s="13">
        <v>0</v>
      </c>
      <c r="I111" s="13">
        <f t="shared" si="71"/>
        <v>975.8</v>
      </c>
      <c r="J111" s="13">
        <f t="shared" si="105"/>
        <v>2414</v>
      </c>
      <c r="K111" s="13">
        <f t="shared" si="110"/>
        <v>391</v>
      </c>
      <c r="L111" s="42">
        <f t="shared" si="67"/>
        <v>1033.5999999999999</v>
      </c>
      <c r="M111" s="13">
        <f t="shared" si="107"/>
        <v>2410.6000000000004</v>
      </c>
      <c r="N111" s="67">
        <v>1190.1199999999999</v>
      </c>
      <c r="O111" s="13">
        <f t="shared" si="108"/>
        <v>7225</v>
      </c>
      <c r="P111" s="69">
        <f>6236.12-N111</f>
        <v>5046</v>
      </c>
      <c r="Q111" s="42">
        <f t="shared" si="72"/>
        <v>8245.52</v>
      </c>
      <c r="R111" s="42">
        <f t="shared" si="109"/>
        <v>5215.6000000000004</v>
      </c>
      <c r="S111" s="42">
        <f t="shared" si="58"/>
        <v>25754.48</v>
      </c>
    </row>
    <row r="112" spans="1:19" s="14" customFormat="1" ht="12">
      <c r="A112" s="11">
        <f t="shared" si="111"/>
        <v>78</v>
      </c>
      <c r="B112" s="12" t="s">
        <v>161</v>
      </c>
      <c r="C112" s="12" t="s">
        <v>40</v>
      </c>
      <c r="D112" s="11" t="s">
        <v>29</v>
      </c>
      <c r="E112" s="11" t="s">
        <v>41</v>
      </c>
      <c r="F112" s="13">
        <v>34000</v>
      </c>
      <c r="G112" s="13">
        <v>0</v>
      </c>
      <c r="H112" s="13">
        <v>0</v>
      </c>
      <c r="I112" s="13">
        <f t="shared" si="71"/>
        <v>975.8</v>
      </c>
      <c r="J112" s="13">
        <f t="shared" si="105"/>
        <v>2414</v>
      </c>
      <c r="K112" s="13">
        <f t="shared" si="110"/>
        <v>391</v>
      </c>
      <c r="L112" s="42">
        <f t="shared" si="67"/>
        <v>1033.5999999999999</v>
      </c>
      <c r="M112" s="13">
        <f t="shared" si="107"/>
        <v>2410.6000000000004</v>
      </c>
      <c r="N112" s="67"/>
      <c r="O112" s="13">
        <f t="shared" si="108"/>
        <v>7225</v>
      </c>
      <c r="P112" s="69">
        <v>5046</v>
      </c>
      <c r="Q112" s="42">
        <f t="shared" si="72"/>
        <v>7055.4</v>
      </c>
      <c r="R112" s="42">
        <f t="shared" si="109"/>
        <v>5215.6000000000004</v>
      </c>
      <c r="S112" s="42">
        <f t="shared" si="58"/>
        <v>26944.6</v>
      </c>
    </row>
    <row r="113" spans="1:19" s="14" customFormat="1" ht="12">
      <c r="A113" s="11">
        <f t="shared" si="111"/>
        <v>79</v>
      </c>
      <c r="B113" s="12" t="s">
        <v>162</v>
      </c>
      <c r="C113" s="12" t="s">
        <v>40</v>
      </c>
      <c r="D113" s="11" t="s">
        <v>29</v>
      </c>
      <c r="E113" s="11" t="s">
        <v>41</v>
      </c>
      <c r="F113" s="13">
        <v>34000</v>
      </c>
      <c r="G113" s="13">
        <v>0</v>
      </c>
      <c r="H113" s="13">
        <v>0</v>
      </c>
      <c r="I113" s="13">
        <f t="shared" si="71"/>
        <v>975.8</v>
      </c>
      <c r="J113" s="13">
        <f t="shared" si="105"/>
        <v>2414</v>
      </c>
      <c r="K113" s="13">
        <f t="shared" si="110"/>
        <v>391</v>
      </c>
      <c r="L113" s="42">
        <f t="shared" si="67"/>
        <v>1033.5999999999999</v>
      </c>
      <c r="M113" s="13">
        <f t="shared" si="107"/>
        <v>2410.6000000000004</v>
      </c>
      <c r="N113" s="67"/>
      <c r="O113" s="13">
        <f t="shared" si="108"/>
        <v>7225</v>
      </c>
      <c r="P113" s="67">
        <v>20008.560000000001</v>
      </c>
      <c r="Q113" s="13">
        <f t="shared" si="72"/>
        <v>22017.960000000003</v>
      </c>
      <c r="R113" s="13">
        <f t="shared" si="109"/>
        <v>5215.6000000000004</v>
      </c>
      <c r="S113" s="42">
        <f t="shared" si="58"/>
        <v>11982.039999999997</v>
      </c>
    </row>
    <row r="114" spans="1:19" s="14" customFormat="1" ht="12">
      <c r="A114" s="11">
        <f t="shared" si="111"/>
        <v>80</v>
      </c>
      <c r="B114" s="12" t="s">
        <v>163</v>
      </c>
      <c r="C114" s="12" t="s">
        <v>40</v>
      </c>
      <c r="D114" s="11" t="s">
        <v>29</v>
      </c>
      <c r="E114" s="11" t="s">
        <v>41</v>
      </c>
      <c r="F114" s="13">
        <v>34000</v>
      </c>
      <c r="G114" s="13">
        <v>0</v>
      </c>
      <c r="H114" s="13">
        <v>0</v>
      </c>
      <c r="I114" s="13">
        <f t="shared" si="71"/>
        <v>975.8</v>
      </c>
      <c r="J114" s="13">
        <f t="shared" si="105"/>
        <v>2414</v>
      </c>
      <c r="K114" s="13">
        <f t="shared" si="110"/>
        <v>391</v>
      </c>
      <c r="L114" s="42">
        <f t="shared" si="67"/>
        <v>1033.5999999999999</v>
      </c>
      <c r="M114" s="13">
        <f t="shared" si="107"/>
        <v>2410.6000000000004</v>
      </c>
      <c r="N114" s="67"/>
      <c r="O114" s="13">
        <f t="shared" si="108"/>
        <v>7225</v>
      </c>
      <c r="P114" s="67">
        <v>4107</v>
      </c>
      <c r="Q114" s="13">
        <f t="shared" si="72"/>
        <v>6116.4</v>
      </c>
      <c r="R114" s="13">
        <f t="shared" si="109"/>
        <v>5215.6000000000004</v>
      </c>
      <c r="S114" s="42">
        <f t="shared" si="58"/>
        <v>27883.599999999999</v>
      </c>
    </row>
    <row r="115" spans="1:19" s="14" customFormat="1" ht="12">
      <c r="A115" s="11">
        <f t="shared" si="111"/>
        <v>81</v>
      </c>
      <c r="B115" s="12" t="s">
        <v>164</v>
      </c>
      <c r="C115" s="12" t="s">
        <v>40</v>
      </c>
      <c r="D115" s="11" t="s">
        <v>29</v>
      </c>
      <c r="E115" s="11" t="s">
        <v>41</v>
      </c>
      <c r="F115" s="13">
        <v>34000</v>
      </c>
      <c r="G115" s="13">
        <v>0</v>
      </c>
      <c r="H115" s="13">
        <v>0</v>
      </c>
      <c r="I115" s="13">
        <f t="shared" si="71"/>
        <v>975.8</v>
      </c>
      <c r="J115" s="13">
        <f t="shared" si="105"/>
        <v>2414</v>
      </c>
      <c r="K115" s="13">
        <f t="shared" si="110"/>
        <v>391</v>
      </c>
      <c r="L115" s="42">
        <f t="shared" si="67"/>
        <v>1033.5999999999999</v>
      </c>
      <c r="M115" s="13">
        <f t="shared" si="107"/>
        <v>2410.6000000000004</v>
      </c>
      <c r="N115" s="67"/>
      <c r="O115" s="13">
        <f t="shared" si="108"/>
        <v>7225</v>
      </c>
      <c r="P115" s="69">
        <v>25409.95</v>
      </c>
      <c r="Q115" s="42">
        <f t="shared" si="72"/>
        <v>27419.350000000002</v>
      </c>
      <c r="R115" s="42">
        <f t="shared" si="109"/>
        <v>5215.6000000000004</v>
      </c>
      <c r="S115" s="42">
        <f t="shared" si="58"/>
        <v>6580.6499999999978</v>
      </c>
    </row>
    <row r="116" spans="1:19" s="14" customFormat="1" ht="12">
      <c r="A116" s="11">
        <f t="shared" si="111"/>
        <v>82</v>
      </c>
      <c r="B116" s="12" t="s">
        <v>165</v>
      </c>
      <c r="C116" s="12" t="s">
        <v>40</v>
      </c>
      <c r="D116" s="11" t="s">
        <v>29</v>
      </c>
      <c r="E116" s="11" t="s">
        <v>41</v>
      </c>
      <c r="F116" s="13">
        <v>34000</v>
      </c>
      <c r="G116" s="13">
        <v>0</v>
      </c>
      <c r="H116" s="13">
        <v>0</v>
      </c>
      <c r="I116" s="13">
        <f t="shared" si="71"/>
        <v>975.8</v>
      </c>
      <c r="J116" s="13">
        <f t="shared" si="105"/>
        <v>2414</v>
      </c>
      <c r="K116" s="13">
        <f t="shared" si="110"/>
        <v>391</v>
      </c>
      <c r="L116" s="42">
        <f t="shared" si="67"/>
        <v>1033.5999999999999</v>
      </c>
      <c r="M116" s="13">
        <f t="shared" si="107"/>
        <v>2410.6000000000004</v>
      </c>
      <c r="N116" s="67"/>
      <c r="O116" s="13">
        <f t="shared" si="108"/>
        <v>7225</v>
      </c>
      <c r="P116" s="67"/>
      <c r="Q116" s="13">
        <f t="shared" si="72"/>
        <v>2009.3999999999999</v>
      </c>
      <c r="R116" s="13">
        <f t="shared" si="109"/>
        <v>5215.6000000000004</v>
      </c>
      <c r="S116" s="42">
        <f t="shared" si="58"/>
        <v>31990.6</v>
      </c>
    </row>
    <row r="117" spans="1:19" s="14" customFormat="1" ht="12">
      <c r="A117" s="11">
        <f t="shared" si="111"/>
        <v>83</v>
      </c>
      <c r="B117" s="12" t="s">
        <v>166</v>
      </c>
      <c r="C117" s="12" t="s">
        <v>40</v>
      </c>
      <c r="D117" s="11" t="s">
        <v>29</v>
      </c>
      <c r="E117" s="11" t="s">
        <v>41</v>
      </c>
      <c r="F117" s="13">
        <v>26355</v>
      </c>
      <c r="G117" s="13">
        <v>0</v>
      </c>
      <c r="H117" s="13">
        <v>0</v>
      </c>
      <c r="I117" s="13">
        <f t="shared" si="71"/>
        <v>756.38850000000002</v>
      </c>
      <c r="J117" s="13">
        <f t="shared" si="105"/>
        <v>1871.2049999999999</v>
      </c>
      <c r="K117" s="13">
        <f t="shared" si="110"/>
        <v>303.08249999999998</v>
      </c>
      <c r="L117" s="42">
        <f t="shared" si="67"/>
        <v>801.19200000000001</v>
      </c>
      <c r="M117" s="13">
        <f t="shared" si="107"/>
        <v>1868.5695000000001</v>
      </c>
      <c r="N117" s="67"/>
      <c r="O117" s="13">
        <f t="shared" si="108"/>
        <v>5600.4375</v>
      </c>
      <c r="P117" s="67"/>
      <c r="Q117" s="13">
        <f t="shared" si="72"/>
        <v>1557.5805</v>
      </c>
      <c r="R117" s="13">
        <f t="shared" si="109"/>
        <v>4042.857</v>
      </c>
      <c r="S117" s="42">
        <f t="shared" si="58"/>
        <v>24797.4195</v>
      </c>
    </row>
    <row r="118" spans="1:19" s="14" customFormat="1" ht="12">
      <c r="A118" s="11">
        <f t="shared" si="111"/>
        <v>84</v>
      </c>
      <c r="B118" s="12" t="s">
        <v>167</v>
      </c>
      <c r="C118" s="12" t="s">
        <v>168</v>
      </c>
      <c r="D118" s="11" t="s">
        <v>29</v>
      </c>
      <c r="E118" s="11" t="s">
        <v>41</v>
      </c>
      <c r="F118" s="13">
        <v>30000</v>
      </c>
      <c r="G118" s="13">
        <v>0</v>
      </c>
      <c r="H118" s="13">
        <v>0</v>
      </c>
      <c r="I118" s="13">
        <f t="shared" si="71"/>
        <v>861</v>
      </c>
      <c r="J118" s="13">
        <f t="shared" si="105"/>
        <v>2130</v>
      </c>
      <c r="K118" s="13">
        <f t="shared" si="110"/>
        <v>345</v>
      </c>
      <c r="L118" s="42">
        <f t="shared" si="67"/>
        <v>912</v>
      </c>
      <c r="M118" s="13">
        <f t="shared" si="107"/>
        <v>2127</v>
      </c>
      <c r="N118" s="67"/>
      <c r="O118" s="13">
        <f t="shared" si="108"/>
        <v>6375</v>
      </c>
      <c r="P118" s="67">
        <v>2546</v>
      </c>
      <c r="Q118" s="13">
        <f t="shared" si="72"/>
        <v>4319</v>
      </c>
      <c r="R118" s="13">
        <f t="shared" si="109"/>
        <v>4602</v>
      </c>
      <c r="S118" s="42">
        <f t="shared" si="58"/>
        <v>25681</v>
      </c>
    </row>
    <row r="119" spans="1:19" s="14" customFormat="1" ht="12">
      <c r="A119" s="11">
        <f t="shared" si="111"/>
        <v>85</v>
      </c>
      <c r="B119" s="12" t="s">
        <v>169</v>
      </c>
      <c r="C119" s="12" t="s">
        <v>168</v>
      </c>
      <c r="D119" s="11" t="s">
        <v>29</v>
      </c>
      <c r="E119" s="11" t="s">
        <v>41</v>
      </c>
      <c r="F119" s="13">
        <v>30000</v>
      </c>
      <c r="G119" s="13">
        <v>0</v>
      </c>
      <c r="H119" s="13">
        <v>0</v>
      </c>
      <c r="I119" s="13">
        <f t="shared" si="71"/>
        <v>861</v>
      </c>
      <c r="J119" s="13">
        <f t="shared" si="105"/>
        <v>2130</v>
      </c>
      <c r="K119" s="13">
        <f t="shared" si="110"/>
        <v>345</v>
      </c>
      <c r="L119" s="42">
        <f t="shared" si="67"/>
        <v>912</v>
      </c>
      <c r="M119" s="13">
        <f t="shared" si="107"/>
        <v>2127</v>
      </c>
      <c r="N119" s="67"/>
      <c r="O119" s="13">
        <f t="shared" si="108"/>
        <v>6375</v>
      </c>
      <c r="P119" s="67"/>
      <c r="Q119" s="13">
        <f t="shared" si="72"/>
        <v>1773</v>
      </c>
      <c r="R119" s="13">
        <f t="shared" si="109"/>
        <v>4602</v>
      </c>
      <c r="S119" s="42">
        <f t="shared" si="58"/>
        <v>28227</v>
      </c>
    </row>
    <row r="120" spans="1:19" s="14" customFormat="1" ht="12">
      <c r="A120" s="11">
        <f t="shared" si="111"/>
        <v>86</v>
      </c>
      <c r="B120" s="12" t="s">
        <v>170</v>
      </c>
      <c r="C120" s="12" t="s">
        <v>168</v>
      </c>
      <c r="D120" s="11" t="s">
        <v>29</v>
      </c>
      <c r="E120" s="11" t="s">
        <v>41</v>
      </c>
      <c r="F120" s="13">
        <v>30000</v>
      </c>
      <c r="G120" s="13">
        <v>0</v>
      </c>
      <c r="H120" s="13">
        <v>0</v>
      </c>
      <c r="I120" s="13">
        <f t="shared" si="71"/>
        <v>861</v>
      </c>
      <c r="J120" s="13">
        <f t="shared" si="105"/>
        <v>2130</v>
      </c>
      <c r="K120" s="13">
        <f t="shared" si="110"/>
        <v>345</v>
      </c>
      <c r="L120" s="42">
        <f t="shared" si="67"/>
        <v>912</v>
      </c>
      <c r="M120" s="13">
        <f t="shared" si="107"/>
        <v>2127</v>
      </c>
      <c r="N120" s="67"/>
      <c r="O120" s="13">
        <f t="shared" si="108"/>
        <v>6375</v>
      </c>
      <c r="P120" s="67">
        <v>9546</v>
      </c>
      <c r="Q120" s="13">
        <f t="shared" si="72"/>
        <v>11319</v>
      </c>
      <c r="R120" s="13">
        <f t="shared" si="109"/>
        <v>4602</v>
      </c>
      <c r="S120" s="42">
        <f t="shared" si="58"/>
        <v>18681</v>
      </c>
    </row>
    <row r="121" spans="1:19" s="14" customFormat="1" ht="12">
      <c r="A121" s="11">
        <f t="shared" si="111"/>
        <v>87</v>
      </c>
      <c r="B121" s="12" t="s">
        <v>171</v>
      </c>
      <c r="C121" s="12" t="s">
        <v>168</v>
      </c>
      <c r="D121" s="11" t="s">
        <v>29</v>
      </c>
      <c r="E121" s="11" t="s">
        <v>41</v>
      </c>
      <c r="F121" s="13">
        <v>30000</v>
      </c>
      <c r="G121" s="13">
        <v>0</v>
      </c>
      <c r="H121" s="13">
        <v>0</v>
      </c>
      <c r="I121" s="13">
        <f t="shared" si="71"/>
        <v>861</v>
      </c>
      <c r="J121" s="13">
        <f t="shared" si="105"/>
        <v>2130</v>
      </c>
      <c r="K121" s="13">
        <f t="shared" si="110"/>
        <v>345</v>
      </c>
      <c r="L121" s="42">
        <f t="shared" si="67"/>
        <v>912</v>
      </c>
      <c r="M121" s="13">
        <f t="shared" si="107"/>
        <v>2127</v>
      </c>
      <c r="N121" s="67"/>
      <c r="O121" s="13">
        <f t="shared" si="108"/>
        <v>6375</v>
      </c>
      <c r="P121" s="67"/>
      <c r="Q121" s="13">
        <f t="shared" si="72"/>
        <v>1773</v>
      </c>
      <c r="R121" s="13">
        <f t="shared" si="109"/>
        <v>4602</v>
      </c>
      <c r="S121" s="42">
        <f t="shared" si="58"/>
        <v>28227</v>
      </c>
    </row>
    <row r="122" spans="1:19" s="14" customFormat="1" ht="12">
      <c r="A122" s="11">
        <f t="shared" si="111"/>
        <v>88</v>
      </c>
      <c r="B122" s="12" t="s">
        <v>172</v>
      </c>
      <c r="C122" s="12" t="s">
        <v>173</v>
      </c>
      <c r="D122" s="11" t="s">
        <v>29</v>
      </c>
      <c r="E122" s="11" t="s">
        <v>30</v>
      </c>
      <c r="F122" s="13">
        <v>22000</v>
      </c>
      <c r="G122" s="13">
        <v>0</v>
      </c>
      <c r="H122" s="13">
        <v>0</v>
      </c>
      <c r="I122" s="13">
        <f t="shared" si="71"/>
        <v>631.4</v>
      </c>
      <c r="J122" s="13">
        <f t="shared" si="105"/>
        <v>1561.9999999999998</v>
      </c>
      <c r="K122" s="13">
        <f t="shared" si="110"/>
        <v>253</v>
      </c>
      <c r="L122" s="42">
        <f t="shared" si="67"/>
        <v>668.8</v>
      </c>
      <c r="M122" s="13">
        <f t="shared" si="107"/>
        <v>1559.8000000000002</v>
      </c>
      <c r="N122" s="67"/>
      <c r="O122" s="13">
        <f t="shared" si="108"/>
        <v>4675</v>
      </c>
      <c r="P122" s="67">
        <v>2526</v>
      </c>
      <c r="Q122" s="13">
        <f t="shared" si="72"/>
        <v>3826.2</v>
      </c>
      <c r="R122" s="13">
        <f t="shared" si="109"/>
        <v>3374.8</v>
      </c>
      <c r="S122" s="42">
        <f t="shared" si="58"/>
        <v>18173.8</v>
      </c>
    </row>
    <row r="123" spans="1:19" s="14" customFormat="1" ht="12">
      <c r="A123" s="11">
        <f t="shared" si="111"/>
        <v>89</v>
      </c>
      <c r="B123" s="12" t="s">
        <v>174</v>
      </c>
      <c r="C123" s="12" t="s">
        <v>173</v>
      </c>
      <c r="D123" s="11" t="s">
        <v>29</v>
      </c>
      <c r="E123" s="11" t="s">
        <v>30</v>
      </c>
      <c r="F123" s="13">
        <v>22000</v>
      </c>
      <c r="G123" s="13">
        <v>0</v>
      </c>
      <c r="H123" s="13">
        <v>0</v>
      </c>
      <c r="I123" s="13">
        <f t="shared" si="71"/>
        <v>631.4</v>
      </c>
      <c r="J123" s="13">
        <f t="shared" si="105"/>
        <v>1561.9999999999998</v>
      </c>
      <c r="K123" s="13">
        <f t="shared" si="110"/>
        <v>253</v>
      </c>
      <c r="L123" s="42">
        <f t="shared" si="67"/>
        <v>668.8</v>
      </c>
      <c r="M123" s="13">
        <f t="shared" si="107"/>
        <v>1559.8000000000002</v>
      </c>
      <c r="N123" s="67"/>
      <c r="O123" s="13">
        <f t="shared" si="108"/>
        <v>4675</v>
      </c>
      <c r="P123" s="67">
        <v>1046</v>
      </c>
      <c r="Q123" s="13">
        <f t="shared" si="72"/>
        <v>2346.1999999999998</v>
      </c>
      <c r="R123" s="13">
        <f t="shared" si="109"/>
        <v>3374.8</v>
      </c>
      <c r="S123" s="42">
        <f t="shared" si="58"/>
        <v>19653.8</v>
      </c>
    </row>
    <row r="124" spans="1:19" s="14" customFormat="1" ht="12">
      <c r="A124" s="11">
        <f t="shared" si="111"/>
        <v>90</v>
      </c>
      <c r="B124" s="12" t="s">
        <v>175</v>
      </c>
      <c r="C124" s="12" t="s">
        <v>173</v>
      </c>
      <c r="D124" s="11" t="s">
        <v>29</v>
      </c>
      <c r="E124" s="11" t="s">
        <v>41</v>
      </c>
      <c r="F124" s="13">
        <v>22000</v>
      </c>
      <c r="G124" s="13">
        <v>0</v>
      </c>
      <c r="H124" s="13">
        <v>0</v>
      </c>
      <c r="I124" s="13">
        <f t="shared" si="71"/>
        <v>631.4</v>
      </c>
      <c r="J124" s="13">
        <f t="shared" si="105"/>
        <v>1561.9999999999998</v>
      </c>
      <c r="K124" s="13">
        <f t="shared" si="110"/>
        <v>253</v>
      </c>
      <c r="L124" s="42">
        <f t="shared" si="67"/>
        <v>668.8</v>
      </c>
      <c r="M124" s="13">
        <f t="shared" si="107"/>
        <v>1559.8000000000002</v>
      </c>
      <c r="N124" s="67"/>
      <c r="O124" s="13">
        <f t="shared" si="108"/>
        <v>4675</v>
      </c>
      <c r="P124" s="67">
        <v>2546</v>
      </c>
      <c r="Q124" s="13">
        <f t="shared" si="72"/>
        <v>3846.2</v>
      </c>
      <c r="R124" s="13">
        <f t="shared" si="109"/>
        <v>3374.8</v>
      </c>
      <c r="S124" s="42">
        <f t="shared" si="58"/>
        <v>18153.8</v>
      </c>
    </row>
    <row r="125" spans="1:19" s="14" customFormat="1" ht="12">
      <c r="A125" s="11">
        <f t="shared" si="111"/>
        <v>91</v>
      </c>
      <c r="B125" s="12" t="s">
        <v>176</v>
      </c>
      <c r="C125" s="12" t="s">
        <v>173</v>
      </c>
      <c r="D125" s="11" t="s">
        <v>29</v>
      </c>
      <c r="E125" s="11" t="s">
        <v>41</v>
      </c>
      <c r="F125" s="13">
        <v>22000</v>
      </c>
      <c r="G125" s="13">
        <v>0</v>
      </c>
      <c r="H125" s="13">
        <v>0</v>
      </c>
      <c r="I125" s="13">
        <f t="shared" si="71"/>
        <v>631.4</v>
      </c>
      <c r="J125" s="13">
        <f t="shared" si="105"/>
        <v>1561.9999999999998</v>
      </c>
      <c r="K125" s="13">
        <f t="shared" si="110"/>
        <v>253</v>
      </c>
      <c r="L125" s="42">
        <f t="shared" si="67"/>
        <v>668.8</v>
      </c>
      <c r="M125" s="13">
        <f t="shared" si="107"/>
        <v>1559.8000000000002</v>
      </c>
      <c r="N125" s="67"/>
      <c r="O125" s="13">
        <f t="shared" si="108"/>
        <v>4675</v>
      </c>
      <c r="P125" s="69">
        <v>15647.28</v>
      </c>
      <c r="Q125" s="42">
        <f t="shared" si="72"/>
        <v>16947.48</v>
      </c>
      <c r="R125" s="42">
        <f t="shared" si="109"/>
        <v>3374.8</v>
      </c>
      <c r="S125" s="42">
        <f t="shared" ref="S125:S197" si="112">+F125-Q125</f>
        <v>5052.5200000000004</v>
      </c>
    </row>
    <row r="126" spans="1:19" s="14" customFormat="1" ht="12">
      <c r="A126" s="11">
        <f t="shared" si="111"/>
        <v>92</v>
      </c>
      <c r="B126" s="12" t="s">
        <v>177</v>
      </c>
      <c r="C126" s="12" t="s">
        <v>173</v>
      </c>
      <c r="D126" s="11" t="s">
        <v>29</v>
      </c>
      <c r="E126" s="11" t="s">
        <v>30</v>
      </c>
      <c r="F126" s="13">
        <v>22000</v>
      </c>
      <c r="G126" s="13">
        <v>0</v>
      </c>
      <c r="H126" s="13">
        <v>0</v>
      </c>
      <c r="I126" s="13">
        <f t="shared" si="71"/>
        <v>631.4</v>
      </c>
      <c r="J126" s="13">
        <f t="shared" si="105"/>
        <v>1561.9999999999998</v>
      </c>
      <c r="K126" s="13">
        <f t="shared" si="110"/>
        <v>253</v>
      </c>
      <c r="L126" s="42">
        <f t="shared" si="67"/>
        <v>668.8</v>
      </c>
      <c r="M126" s="13">
        <f t="shared" si="107"/>
        <v>1559.8000000000002</v>
      </c>
      <c r="N126" s="67"/>
      <c r="O126" s="13">
        <f t="shared" si="108"/>
        <v>4675</v>
      </c>
      <c r="P126" s="67">
        <v>3366</v>
      </c>
      <c r="Q126" s="13">
        <f t="shared" si="72"/>
        <v>4666.2</v>
      </c>
      <c r="R126" s="13">
        <f t="shared" si="109"/>
        <v>3374.8</v>
      </c>
      <c r="S126" s="42">
        <f t="shared" si="112"/>
        <v>17333.8</v>
      </c>
    </row>
    <row r="127" spans="1:19" s="14" customFormat="1" ht="12">
      <c r="A127" s="11">
        <f t="shared" si="111"/>
        <v>93</v>
      </c>
      <c r="B127" s="12" t="s">
        <v>178</v>
      </c>
      <c r="C127" s="12" t="s">
        <v>173</v>
      </c>
      <c r="D127" s="11" t="s">
        <v>29</v>
      </c>
      <c r="E127" s="11" t="s">
        <v>41</v>
      </c>
      <c r="F127" s="13">
        <v>22000</v>
      </c>
      <c r="G127" s="13">
        <v>0</v>
      </c>
      <c r="H127" s="13">
        <v>0</v>
      </c>
      <c r="I127" s="13">
        <f t="shared" si="71"/>
        <v>631.4</v>
      </c>
      <c r="J127" s="13">
        <f t="shared" si="105"/>
        <v>1561.9999999999998</v>
      </c>
      <c r="K127" s="13">
        <f t="shared" si="110"/>
        <v>253</v>
      </c>
      <c r="L127" s="42">
        <f t="shared" si="67"/>
        <v>668.8</v>
      </c>
      <c r="M127" s="13">
        <f t="shared" si="107"/>
        <v>1559.8000000000002</v>
      </c>
      <c r="N127" s="67"/>
      <c r="O127" s="13">
        <f t="shared" si="108"/>
        <v>4675</v>
      </c>
      <c r="P127" s="67">
        <v>2546</v>
      </c>
      <c r="Q127" s="13">
        <f t="shared" si="72"/>
        <v>3846.2</v>
      </c>
      <c r="R127" s="13">
        <f t="shared" si="109"/>
        <v>3374.8</v>
      </c>
      <c r="S127" s="42">
        <f t="shared" si="112"/>
        <v>18153.8</v>
      </c>
    </row>
    <row r="128" spans="1:19" s="14" customFormat="1" ht="12">
      <c r="A128" s="11">
        <f t="shared" si="111"/>
        <v>94</v>
      </c>
      <c r="B128" s="12" t="s">
        <v>179</v>
      </c>
      <c r="C128" s="12" t="s">
        <v>173</v>
      </c>
      <c r="D128" s="11" t="s">
        <v>29</v>
      </c>
      <c r="E128" s="11" t="s">
        <v>30</v>
      </c>
      <c r="F128" s="13">
        <v>22000</v>
      </c>
      <c r="G128" s="13">
        <v>0</v>
      </c>
      <c r="H128" s="13">
        <v>0</v>
      </c>
      <c r="I128" s="13">
        <f t="shared" si="71"/>
        <v>631.4</v>
      </c>
      <c r="J128" s="13">
        <f t="shared" si="105"/>
        <v>1561.9999999999998</v>
      </c>
      <c r="K128" s="13">
        <f t="shared" si="110"/>
        <v>253</v>
      </c>
      <c r="L128" s="42">
        <f t="shared" si="67"/>
        <v>668.8</v>
      </c>
      <c r="M128" s="13">
        <f t="shared" si="107"/>
        <v>1559.8000000000002</v>
      </c>
      <c r="N128" s="67"/>
      <c r="O128" s="13">
        <f t="shared" si="108"/>
        <v>4675</v>
      </c>
      <c r="P128" s="67"/>
      <c r="Q128" s="13">
        <f t="shared" si="72"/>
        <v>1300.1999999999998</v>
      </c>
      <c r="R128" s="13">
        <f t="shared" si="109"/>
        <v>3374.8</v>
      </c>
      <c r="S128" s="42">
        <f t="shared" si="112"/>
        <v>20699.8</v>
      </c>
    </row>
    <row r="129" spans="1:19" s="14" customFormat="1" ht="12">
      <c r="A129" s="11">
        <f t="shared" si="111"/>
        <v>95</v>
      </c>
      <c r="B129" s="12" t="s">
        <v>180</v>
      </c>
      <c r="C129" s="12" t="s">
        <v>173</v>
      </c>
      <c r="D129" s="11" t="s">
        <v>29</v>
      </c>
      <c r="E129" s="11" t="s">
        <v>30</v>
      </c>
      <c r="F129" s="13">
        <v>22000</v>
      </c>
      <c r="G129" s="13">
        <v>0</v>
      </c>
      <c r="H129" s="13">
        <v>0</v>
      </c>
      <c r="I129" s="13">
        <f t="shared" si="71"/>
        <v>631.4</v>
      </c>
      <c r="J129" s="13">
        <f t="shared" si="105"/>
        <v>1561.9999999999998</v>
      </c>
      <c r="K129" s="13">
        <f t="shared" si="110"/>
        <v>253</v>
      </c>
      <c r="L129" s="42">
        <f t="shared" si="67"/>
        <v>668.8</v>
      </c>
      <c r="M129" s="13">
        <f t="shared" si="107"/>
        <v>1559.8000000000002</v>
      </c>
      <c r="N129" s="67"/>
      <c r="O129" s="13">
        <f t="shared" si="108"/>
        <v>4675</v>
      </c>
      <c r="P129" s="67"/>
      <c r="Q129" s="13">
        <f t="shared" si="72"/>
        <v>1300.1999999999998</v>
      </c>
      <c r="R129" s="13">
        <f t="shared" si="109"/>
        <v>3374.8</v>
      </c>
      <c r="S129" s="42">
        <f t="shared" si="112"/>
        <v>20699.8</v>
      </c>
    </row>
    <row r="130" spans="1:19" s="14" customFormat="1" ht="12">
      <c r="A130" s="11">
        <f t="shared" si="111"/>
        <v>96</v>
      </c>
      <c r="B130" s="12" t="s">
        <v>181</v>
      </c>
      <c r="C130" s="12" t="s">
        <v>173</v>
      </c>
      <c r="D130" s="11" t="s">
        <v>29</v>
      </c>
      <c r="E130" s="11" t="s">
        <v>30</v>
      </c>
      <c r="F130" s="13">
        <v>22000</v>
      </c>
      <c r="G130" s="13">
        <v>0</v>
      </c>
      <c r="H130" s="13">
        <v>0</v>
      </c>
      <c r="I130" s="13">
        <f t="shared" si="71"/>
        <v>631.4</v>
      </c>
      <c r="J130" s="13">
        <f t="shared" si="105"/>
        <v>1561.9999999999998</v>
      </c>
      <c r="K130" s="13">
        <f t="shared" si="110"/>
        <v>253</v>
      </c>
      <c r="L130" s="42">
        <f t="shared" si="67"/>
        <v>668.8</v>
      </c>
      <c r="M130" s="13">
        <f t="shared" si="107"/>
        <v>1559.8000000000002</v>
      </c>
      <c r="N130" s="67"/>
      <c r="O130" s="13">
        <f t="shared" si="108"/>
        <v>4675</v>
      </c>
      <c r="P130" s="67"/>
      <c r="Q130" s="13">
        <f t="shared" si="72"/>
        <v>1300.1999999999998</v>
      </c>
      <c r="R130" s="13">
        <f t="shared" si="109"/>
        <v>3374.8</v>
      </c>
      <c r="S130" s="42">
        <f t="shared" si="112"/>
        <v>20699.8</v>
      </c>
    </row>
    <row r="131" spans="1:19" s="14" customFormat="1" ht="12">
      <c r="A131" s="11">
        <f t="shared" si="111"/>
        <v>97</v>
      </c>
      <c r="B131" s="12" t="s">
        <v>182</v>
      </c>
      <c r="C131" s="12" t="s">
        <v>173</v>
      </c>
      <c r="D131" s="11" t="s">
        <v>29</v>
      </c>
      <c r="E131" s="11" t="s">
        <v>30</v>
      </c>
      <c r="F131" s="13">
        <v>22000</v>
      </c>
      <c r="G131" s="13">
        <v>0</v>
      </c>
      <c r="H131" s="13">
        <v>0</v>
      </c>
      <c r="I131" s="13">
        <f t="shared" si="71"/>
        <v>631.4</v>
      </c>
      <c r="J131" s="13">
        <f t="shared" si="105"/>
        <v>1561.9999999999998</v>
      </c>
      <c r="K131" s="13">
        <f t="shared" si="110"/>
        <v>253</v>
      </c>
      <c r="L131" s="42">
        <f t="shared" si="67"/>
        <v>668.8</v>
      </c>
      <c r="M131" s="13">
        <f t="shared" si="107"/>
        <v>1559.8000000000002</v>
      </c>
      <c r="N131" s="67"/>
      <c r="O131" s="13">
        <f t="shared" si="108"/>
        <v>4675</v>
      </c>
      <c r="P131" s="67"/>
      <c r="Q131" s="13">
        <f t="shared" si="72"/>
        <v>1300.1999999999998</v>
      </c>
      <c r="R131" s="13">
        <f t="shared" si="109"/>
        <v>3374.8</v>
      </c>
      <c r="S131" s="42">
        <f t="shared" si="112"/>
        <v>20699.8</v>
      </c>
    </row>
    <row r="132" spans="1:19" s="14" customFormat="1" ht="12">
      <c r="A132" s="11">
        <f t="shared" si="111"/>
        <v>98</v>
      </c>
      <c r="B132" s="12" t="s">
        <v>183</v>
      </c>
      <c r="C132" s="12" t="s">
        <v>173</v>
      </c>
      <c r="D132" s="11" t="s">
        <v>29</v>
      </c>
      <c r="E132" s="11" t="s">
        <v>30</v>
      </c>
      <c r="F132" s="13">
        <v>22000</v>
      </c>
      <c r="G132" s="13">
        <v>0</v>
      </c>
      <c r="H132" s="13">
        <v>0</v>
      </c>
      <c r="I132" s="13">
        <f t="shared" si="71"/>
        <v>631.4</v>
      </c>
      <c r="J132" s="13">
        <f t="shared" si="105"/>
        <v>1561.9999999999998</v>
      </c>
      <c r="K132" s="13">
        <f t="shared" si="110"/>
        <v>253</v>
      </c>
      <c r="L132" s="42">
        <f t="shared" si="67"/>
        <v>668.8</v>
      </c>
      <c r="M132" s="13">
        <f t="shared" si="107"/>
        <v>1559.8000000000002</v>
      </c>
      <c r="N132" s="67"/>
      <c r="O132" s="13">
        <f t="shared" si="108"/>
        <v>4675</v>
      </c>
      <c r="P132" s="67">
        <v>13362.05</v>
      </c>
      <c r="Q132" s="13">
        <f t="shared" si="72"/>
        <v>14662.25</v>
      </c>
      <c r="R132" s="13">
        <f t="shared" si="109"/>
        <v>3374.8</v>
      </c>
      <c r="S132" s="42">
        <f t="shared" si="112"/>
        <v>7337.75</v>
      </c>
    </row>
    <row r="133" spans="1:19" s="14" customFormat="1" ht="12">
      <c r="A133" s="11">
        <f t="shared" si="111"/>
        <v>99</v>
      </c>
      <c r="B133" s="12" t="s">
        <v>184</v>
      </c>
      <c r="C133" s="12" t="s">
        <v>173</v>
      </c>
      <c r="D133" s="11" t="s">
        <v>29</v>
      </c>
      <c r="E133" s="11" t="s">
        <v>30</v>
      </c>
      <c r="F133" s="13">
        <v>22000</v>
      </c>
      <c r="G133" s="13">
        <v>0</v>
      </c>
      <c r="H133" s="13">
        <v>0</v>
      </c>
      <c r="I133" s="13">
        <f t="shared" si="71"/>
        <v>631.4</v>
      </c>
      <c r="J133" s="13">
        <f t="shared" si="105"/>
        <v>1561.9999999999998</v>
      </c>
      <c r="K133" s="13">
        <f t="shared" si="110"/>
        <v>253</v>
      </c>
      <c r="L133" s="42">
        <f t="shared" si="67"/>
        <v>668.8</v>
      </c>
      <c r="M133" s="13">
        <f t="shared" si="107"/>
        <v>1559.8000000000002</v>
      </c>
      <c r="N133" s="67"/>
      <c r="O133" s="13">
        <f t="shared" si="108"/>
        <v>4675</v>
      </c>
      <c r="P133" s="67">
        <v>3026</v>
      </c>
      <c r="Q133" s="13">
        <f t="shared" si="72"/>
        <v>4326.2</v>
      </c>
      <c r="R133" s="13">
        <f t="shared" si="109"/>
        <v>3374.8</v>
      </c>
      <c r="S133" s="42">
        <f t="shared" si="112"/>
        <v>17673.8</v>
      </c>
    </row>
    <row r="134" spans="1:19" s="44" customFormat="1" ht="12">
      <c r="A134" s="17">
        <f t="shared" si="111"/>
        <v>100</v>
      </c>
      <c r="B134" s="68" t="s">
        <v>185</v>
      </c>
      <c r="C134" s="68" t="s">
        <v>173</v>
      </c>
      <c r="D134" s="17" t="s">
        <v>29</v>
      </c>
      <c r="E134" s="17" t="s">
        <v>30</v>
      </c>
      <c r="F134" s="42">
        <v>22000</v>
      </c>
      <c r="G134" s="42">
        <v>0</v>
      </c>
      <c r="H134" s="42">
        <v>0</v>
      </c>
      <c r="I134" s="42">
        <f t="shared" si="71"/>
        <v>631.4</v>
      </c>
      <c r="J134" s="42">
        <f t="shared" si="105"/>
        <v>1561.9999999999998</v>
      </c>
      <c r="K134" s="42">
        <f t="shared" si="110"/>
        <v>253</v>
      </c>
      <c r="L134" s="42">
        <f t="shared" si="67"/>
        <v>668.8</v>
      </c>
      <c r="M134" s="42">
        <f t="shared" si="107"/>
        <v>1559.8000000000002</v>
      </c>
      <c r="N134" s="69"/>
      <c r="O134" s="42">
        <f t="shared" si="108"/>
        <v>4675</v>
      </c>
      <c r="P134" s="69"/>
      <c r="Q134" s="42">
        <f t="shared" si="72"/>
        <v>1300.1999999999998</v>
      </c>
      <c r="R134" s="42">
        <f t="shared" si="109"/>
        <v>3374.8</v>
      </c>
      <c r="S134" s="42">
        <f t="shared" si="112"/>
        <v>20699.8</v>
      </c>
    </row>
    <row r="135" spans="1:19" s="44" customFormat="1" ht="12">
      <c r="A135" s="17">
        <f t="shared" si="111"/>
        <v>101</v>
      </c>
      <c r="B135" s="68" t="s">
        <v>186</v>
      </c>
      <c r="C135" s="68" t="s">
        <v>173</v>
      </c>
      <c r="D135" s="17" t="s">
        <v>29</v>
      </c>
      <c r="E135" s="17" t="s">
        <v>30</v>
      </c>
      <c r="F135" s="42">
        <v>22000</v>
      </c>
      <c r="G135" s="42">
        <v>0</v>
      </c>
      <c r="H135" s="42">
        <v>0</v>
      </c>
      <c r="I135" s="42">
        <f t="shared" si="71"/>
        <v>631.4</v>
      </c>
      <c r="J135" s="42">
        <f t="shared" ref="J135" si="113">F135*7.1%</f>
        <v>1561.9999999999998</v>
      </c>
      <c r="K135" s="42">
        <f t="shared" ref="K135" si="114">F135*1.15%</f>
        <v>253</v>
      </c>
      <c r="L135" s="42">
        <f t="shared" si="67"/>
        <v>668.8</v>
      </c>
      <c r="M135" s="42">
        <f t="shared" ref="M135" si="115">F135*7.09%</f>
        <v>1559.8000000000002</v>
      </c>
      <c r="N135" s="69"/>
      <c r="O135" s="42">
        <f t="shared" ref="O135" si="116">I135+J135+K135+L135+M135</f>
        <v>4675</v>
      </c>
      <c r="P135" s="69"/>
      <c r="Q135" s="42">
        <f t="shared" ref="Q135" si="117">+I135+L135+N135+P135+G135+H135</f>
        <v>1300.1999999999998</v>
      </c>
      <c r="R135" s="42">
        <f t="shared" ref="R135" si="118">+M135+K135+J135</f>
        <v>3374.8</v>
      </c>
      <c r="S135" s="42">
        <f t="shared" si="112"/>
        <v>20699.8</v>
      </c>
    </row>
    <row r="136" spans="1:19" s="44" customFormat="1" ht="12">
      <c r="A136" s="17">
        <f t="shared" si="111"/>
        <v>102</v>
      </c>
      <c r="B136" s="68" t="s">
        <v>187</v>
      </c>
      <c r="C136" s="68" t="s">
        <v>173</v>
      </c>
      <c r="D136" s="17" t="s">
        <v>29</v>
      </c>
      <c r="E136" s="17" t="s">
        <v>30</v>
      </c>
      <c r="F136" s="42">
        <v>22000</v>
      </c>
      <c r="G136" s="42">
        <v>0</v>
      </c>
      <c r="H136" s="42">
        <v>0</v>
      </c>
      <c r="I136" s="42">
        <f t="shared" si="71"/>
        <v>631.4</v>
      </c>
      <c r="J136" s="42">
        <f t="shared" ref="J136" si="119">F136*7.1%</f>
        <v>1561.9999999999998</v>
      </c>
      <c r="K136" s="42">
        <f t="shared" ref="K136" si="120">F136*1.15%</f>
        <v>253</v>
      </c>
      <c r="L136" s="42">
        <f t="shared" si="67"/>
        <v>668.8</v>
      </c>
      <c r="M136" s="42">
        <f t="shared" ref="M136" si="121">F136*7.09%</f>
        <v>1559.8000000000002</v>
      </c>
      <c r="N136" s="69"/>
      <c r="O136" s="42">
        <f t="shared" ref="O136" si="122">I136+J136+K136+L136+M136</f>
        <v>4675</v>
      </c>
      <c r="P136" s="69"/>
      <c r="Q136" s="42">
        <f t="shared" ref="Q136" si="123">+I136+L136+N136+P136+G136+H136</f>
        <v>1300.1999999999998</v>
      </c>
      <c r="R136" s="42">
        <f t="shared" ref="R136" si="124">+M136+K136+J136</f>
        <v>3374.8</v>
      </c>
      <c r="S136" s="42">
        <f t="shared" si="112"/>
        <v>20699.8</v>
      </c>
    </row>
    <row r="137" spans="1:19" s="14" customFormat="1" ht="12">
      <c r="A137" s="11">
        <f t="shared" si="111"/>
        <v>103</v>
      </c>
      <c r="B137" s="12" t="s">
        <v>188</v>
      </c>
      <c r="C137" s="12" t="s">
        <v>189</v>
      </c>
      <c r="D137" s="11" t="s">
        <v>29</v>
      </c>
      <c r="E137" s="11" t="s">
        <v>41</v>
      </c>
      <c r="F137" s="13">
        <v>22000</v>
      </c>
      <c r="G137" s="13">
        <v>0</v>
      </c>
      <c r="H137" s="13">
        <v>0</v>
      </c>
      <c r="I137" s="13">
        <f t="shared" si="71"/>
        <v>631.4</v>
      </c>
      <c r="J137" s="13">
        <f t="shared" si="105"/>
        <v>1561.9999999999998</v>
      </c>
      <c r="K137" s="13">
        <f t="shared" si="110"/>
        <v>253</v>
      </c>
      <c r="L137" s="42">
        <f t="shared" si="67"/>
        <v>668.8</v>
      </c>
      <c r="M137" s="13">
        <f t="shared" si="107"/>
        <v>1559.8000000000002</v>
      </c>
      <c r="N137" s="67"/>
      <c r="O137" s="13">
        <f t="shared" si="108"/>
        <v>4675</v>
      </c>
      <c r="P137" s="67">
        <v>12056.67</v>
      </c>
      <c r="Q137" s="13">
        <f t="shared" si="72"/>
        <v>13356.869999999999</v>
      </c>
      <c r="R137" s="13">
        <f t="shared" si="109"/>
        <v>3374.8</v>
      </c>
      <c r="S137" s="42">
        <f t="shared" si="112"/>
        <v>8643.130000000001</v>
      </c>
    </row>
    <row r="138" spans="1:19" s="14" customFormat="1" ht="12">
      <c r="A138" s="11">
        <f t="shared" si="111"/>
        <v>104</v>
      </c>
      <c r="B138" s="12" t="s">
        <v>190</v>
      </c>
      <c r="C138" s="12" t="s">
        <v>191</v>
      </c>
      <c r="D138" s="11" t="s">
        <v>29</v>
      </c>
      <c r="E138" s="11" t="s">
        <v>41</v>
      </c>
      <c r="F138" s="13">
        <v>22000</v>
      </c>
      <c r="G138" s="13">
        <v>0</v>
      </c>
      <c r="H138" s="13">
        <v>0</v>
      </c>
      <c r="I138" s="13">
        <f t="shared" si="71"/>
        <v>631.4</v>
      </c>
      <c r="J138" s="13">
        <f t="shared" si="105"/>
        <v>1561.9999999999998</v>
      </c>
      <c r="K138" s="13">
        <f t="shared" si="110"/>
        <v>253</v>
      </c>
      <c r="L138" s="42">
        <f t="shared" si="67"/>
        <v>668.8</v>
      </c>
      <c r="M138" s="13">
        <f t="shared" si="107"/>
        <v>1559.8000000000002</v>
      </c>
      <c r="N138" s="67"/>
      <c r="O138" s="13">
        <f t="shared" si="108"/>
        <v>4675</v>
      </c>
      <c r="P138" s="67">
        <v>2241</v>
      </c>
      <c r="Q138" s="13">
        <f t="shared" si="72"/>
        <v>3541.2</v>
      </c>
      <c r="R138" s="13">
        <f t="shared" si="109"/>
        <v>3374.8</v>
      </c>
      <c r="S138" s="42">
        <f t="shared" si="112"/>
        <v>18458.8</v>
      </c>
    </row>
    <row r="139" spans="1:19" s="14" customFormat="1" ht="12">
      <c r="A139" s="11">
        <f t="shared" si="111"/>
        <v>105</v>
      </c>
      <c r="B139" s="12" t="s">
        <v>192</v>
      </c>
      <c r="C139" s="12" t="s">
        <v>193</v>
      </c>
      <c r="D139" s="11" t="s">
        <v>29</v>
      </c>
      <c r="E139" s="11" t="s">
        <v>41</v>
      </c>
      <c r="F139" s="13">
        <v>22000</v>
      </c>
      <c r="G139" s="13">
        <v>0</v>
      </c>
      <c r="H139" s="13">
        <v>0</v>
      </c>
      <c r="I139" s="13">
        <f t="shared" si="71"/>
        <v>631.4</v>
      </c>
      <c r="J139" s="13">
        <f t="shared" si="105"/>
        <v>1561.9999999999998</v>
      </c>
      <c r="K139" s="13">
        <f t="shared" si="110"/>
        <v>253</v>
      </c>
      <c r="L139" s="42">
        <f t="shared" si="67"/>
        <v>668.8</v>
      </c>
      <c r="M139" s="13">
        <f t="shared" si="107"/>
        <v>1559.8000000000002</v>
      </c>
      <c r="N139" s="67"/>
      <c r="O139" s="13">
        <f t="shared" si="108"/>
        <v>4675</v>
      </c>
      <c r="P139" s="67">
        <v>11655.68</v>
      </c>
      <c r="Q139" s="13">
        <f t="shared" si="72"/>
        <v>12955.880000000001</v>
      </c>
      <c r="R139" s="13">
        <f t="shared" si="109"/>
        <v>3374.8</v>
      </c>
      <c r="S139" s="42">
        <f t="shared" si="112"/>
        <v>9044.119999999999</v>
      </c>
    </row>
    <row r="140" spans="1:19" s="14" customFormat="1" ht="12">
      <c r="A140" s="11">
        <f t="shared" si="111"/>
        <v>106</v>
      </c>
      <c r="B140" s="12" t="s">
        <v>194</v>
      </c>
      <c r="C140" s="12" t="s">
        <v>195</v>
      </c>
      <c r="D140" s="11" t="s">
        <v>29</v>
      </c>
      <c r="E140" s="11" t="s">
        <v>41</v>
      </c>
      <c r="F140" s="13">
        <v>22000</v>
      </c>
      <c r="G140" s="13">
        <v>0</v>
      </c>
      <c r="H140" s="13">
        <v>0</v>
      </c>
      <c r="I140" s="13">
        <f t="shared" si="71"/>
        <v>631.4</v>
      </c>
      <c r="J140" s="13">
        <f t="shared" si="105"/>
        <v>1561.9999999999998</v>
      </c>
      <c r="K140" s="13">
        <f t="shared" si="110"/>
        <v>253</v>
      </c>
      <c r="L140" s="42">
        <f t="shared" si="67"/>
        <v>668.8</v>
      </c>
      <c r="M140" s="13">
        <f t="shared" si="107"/>
        <v>1559.8000000000002</v>
      </c>
      <c r="N140" s="67"/>
      <c r="O140" s="13">
        <f t="shared" si="108"/>
        <v>4675</v>
      </c>
      <c r="P140" s="67">
        <v>2368</v>
      </c>
      <c r="Q140" s="13">
        <f t="shared" si="72"/>
        <v>3668.2</v>
      </c>
      <c r="R140" s="13">
        <f t="shared" si="109"/>
        <v>3374.8</v>
      </c>
      <c r="S140" s="42">
        <f t="shared" si="112"/>
        <v>18331.8</v>
      </c>
    </row>
    <row r="141" spans="1:19" s="14" customFormat="1" ht="12">
      <c r="A141" s="11">
        <f t="shared" si="111"/>
        <v>107</v>
      </c>
      <c r="B141" s="12" t="s">
        <v>196</v>
      </c>
      <c r="C141" s="12" t="s">
        <v>195</v>
      </c>
      <c r="D141" s="11" t="s">
        <v>29</v>
      </c>
      <c r="E141" s="11" t="s">
        <v>41</v>
      </c>
      <c r="F141" s="13">
        <v>22000</v>
      </c>
      <c r="G141" s="13">
        <v>0</v>
      </c>
      <c r="H141" s="13">
        <v>0</v>
      </c>
      <c r="I141" s="13">
        <f t="shared" si="71"/>
        <v>631.4</v>
      </c>
      <c r="J141" s="13">
        <f t="shared" si="105"/>
        <v>1561.9999999999998</v>
      </c>
      <c r="K141" s="13">
        <f t="shared" si="110"/>
        <v>253</v>
      </c>
      <c r="L141" s="42">
        <f t="shared" si="67"/>
        <v>668.8</v>
      </c>
      <c r="M141" s="13">
        <f t="shared" si="107"/>
        <v>1559.8000000000002</v>
      </c>
      <c r="N141" s="67"/>
      <c r="O141" s="13">
        <f t="shared" si="108"/>
        <v>4675</v>
      </c>
      <c r="P141" s="67"/>
      <c r="Q141" s="13">
        <f t="shared" si="72"/>
        <v>1300.1999999999998</v>
      </c>
      <c r="R141" s="13">
        <f t="shared" si="109"/>
        <v>3374.8</v>
      </c>
      <c r="S141" s="42">
        <f t="shared" si="112"/>
        <v>20699.8</v>
      </c>
    </row>
    <row r="142" spans="1:19" s="14" customFormat="1" ht="12">
      <c r="A142" s="11">
        <f t="shared" si="111"/>
        <v>108</v>
      </c>
      <c r="B142" s="12" t="s">
        <v>197</v>
      </c>
      <c r="C142" s="12" t="s">
        <v>195</v>
      </c>
      <c r="D142" s="11" t="s">
        <v>29</v>
      </c>
      <c r="E142" s="11" t="s">
        <v>41</v>
      </c>
      <c r="F142" s="13">
        <v>22000</v>
      </c>
      <c r="G142" s="13">
        <v>0</v>
      </c>
      <c r="H142" s="13">
        <v>0</v>
      </c>
      <c r="I142" s="13">
        <f t="shared" si="71"/>
        <v>631.4</v>
      </c>
      <c r="J142" s="13">
        <f t="shared" si="105"/>
        <v>1561.9999999999998</v>
      </c>
      <c r="K142" s="13">
        <f t="shared" si="110"/>
        <v>253</v>
      </c>
      <c r="L142" s="42">
        <f t="shared" si="67"/>
        <v>668.8</v>
      </c>
      <c r="M142" s="13">
        <f t="shared" si="107"/>
        <v>1559.8000000000002</v>
      </c>
      <c r="N142" s="67"/>
      <c r="O142" s="13">
        <f t="shared" si="108"/>
        <v>4675</v>
      </c>
      <c r="P142" s="67">
        <v>5046</v>
      </c>
      <c r="Q142" s="13">
        <f t="shared" si="72"/>
        <v>6346.2</v>
      </c>
      <c r="R142" s="13">
        <f t="shared" si="109"/>
        <v>3374.8</v>
      </c>
      <c r="S142" s="42">
        <f t="shared" si="112"/>
        <v>15653.8</v>
      </c>
    </row>
    <row r="143" spans="1:19" s="14" customFormat="1" ht="12">
      <c r="A143" s="11">
        <f t="shared" si="111"/>
        <v>109</v>
      </c>
      <c r="B143" s="12" t="s">
        <v>198</v>
      </c>
      <c r="C143" s="12" t="s">
        <v>195</v>
      </c>
      <c r="D143" s="11" t="s">
        <v>29</v>
      </c>
      <c r="E143" s="11" t="s">
        <v>41</v>
      </c>
      <c r="F143" s="13">
        <v>22000</v>
      </c>
      <c r="G143" s="13">
        <v>0</v>
      </c>
      <c r="H143" s="13">
        <v>0</v>
      </c>
      <c r="I143" s="13">
        <f t="shared" ref="I143:I207" si="125">+F143*2.87%</f>
        <v>631.4</v>
      </c>
      <c r="J143" s="13">
        <f t="shared" si="105"/>
        <v>1561.9999999999998</v>
      </c>
      <c r="K143" s="13">
        <f t="shared" si="110"/>
        <v>253</v>
      </c>
      <c r="L143" s="42">
        <f t="shared" si="67"/>
        <v>668.8</v>
      </c>
      <c r="M143" s="13">
        <f t="shared" si="107"/>
        <v>1559.8000000000002</v>
      </c>
      <c r="N143" s="67"/>
      <c r="O143" s="13">
        <f t="shared" si="108"/>
        <v>4675</v>
      </c>
      <c r="P143" s="69">
        <v>2046</v>
      </c>
      <c r="Q143" s="42">
        <f t="shared" si="72"/>
        <v>3346.2</v>
      </c>
      <c r="R143" s="42">
        <f t="shared" si="109"/>
        <v>3374.8</v>
      </c>
      <c r="S143" s="42">
        <f t="shared" si="112"/>
        <v>18653.8</v>
      </c>
    </row>
    <row r="144" spans="1:19" s="14" customFormat="1" ht="12">
      <c r="A144" s="11">
        <f t="shared" si="111"/>
        <v>110</v>
      </c>
      <c r="B144" s="12" t="s">
        <v>199</v>
      </c>
      <c r="C144" s="12" t="s">
        <v>195</v>
      </c>
      <c r="D144" s="11" t="s">
        <v>29</v>
      </c>
      <c r="E144" s="11" t="s">
        <v>41</v>
      </c>
      <c r="F144" s="13">
        <v>22000</v>
      </c>
      <c r="G144" s="13">
        <v>0</v>
      </c>
      <c r="H144" s="13">
        <v>0</v>
      </c>
      <c r="I144" s="13">
        <f t="shared" si="125"/>
        <v>631.4</v>
      </c>
      <c r="J144" s="13">
        <f t="shared" si="105"/>
        <v>1561.9999999999998</v>
      </c>
      <c r="K144" s="13">
        <f t="shared" si="110"/>
        <v>253</v>
      </c>
      <c r="L144" s="42">
        <f t="shared" si="67"/>
        <v>668.8</v>
      </c>
      <c r="M144" s="13">
        <f t="shared" si="107"/>
        <v>1559.8000000000002</v>
      </c>
      <c r="N144" s="67"/>
      <c r="O144" s="13">
        <f t="shared" si="108"/>
        <v>4675</v>
      </c>
      <c r="P144" s="67"/>
      <c r="Q144" s="13">
        <f t="shared" ref="Q144:Q208" si="126">+I144+L144+N144+P144+G144+H144</f>
        <v>1300.1999999999998</v>
      </c>
      <c r="R144" s="13">
        <f t="shared" si="109"/>
        <v>3374.8</v>
      </c>
      <c r="S144" s="42">
        <f t="shared" si="112"/>
        <v>20699.8</v>
      </c>
    </row>
    <row r="145" spans="1:19" s="14" customFormat="1" ht="12">
      <c r="A145" s="11">
        <f t="shared" si="111"/>
        <v>111</v>
      </c>
      <c r="B145" s="12" t="s">
        <v>200</v>
      </c>
      <c r="C145" s="12" t="s">
        <v>195</v>
      </c>
      <c r="D145" s="11" t="s">
        <v>29</v>
      </c>
      <c r="E145" s="11" t="s">
        <v>41</v>
      </c>
      <c r="F145" s="13">
        <v>22000</v>
      </c>
      <c r="G145" s="13">
        <v>0</v>
      </c>
      <c r="H145" s="13">
        <v>0</v>
      </c>
      <c r="I145" s="13">
        <f t="shared" si="125"/>
        <v>631.4</v>
      </c>
      <c r="J145" s="13">
        <f t="shared" si="105"/>
        <v>1561.9999999999998</v>
      </c>
      <c r="K145" s="13">
        <f t="shared" si="110"/>
        <v>253</v>
      </c>
      <c r="L145" s="42">
        <f t="shared" si="67"/>
        <v>668.8</v>
      </c>
      <c r="M145" s="13">
        <f t="shared" si="107"/>
        <v>1559.8000000000002</v>
      </c>
      <c r="N145" s="67"/>
      <c r="O145" s="13">
        <f t="shared" si="108"/>
        <v>4675</v>
      </c>
      <c r="P145" s="67">
        <v>3366</v>
      </c>
      <c r="Q145" s="13">
        <f t="shared" si="126"/>
        <v>4666.2</v>
      </c>
      <c r="R145" s="13">
        <f t="shared" si="109"/>
        <v>3374.8</v>
      </c>
      <c r="S145" s="42">
        <f t="shared" si="112"/>
        <v>17333.8</v>
      </c>
    </row>
    <row r="146" spans="1:19" s="14" customFormat="1" ht="12">
      <c r="A146" s="11">
        <f t="shared" si="111"/>
        <v>112</v>
      </c>
      <c r="B146" s="12" t="s">
        <v>201</v>
      </c>
      <c r="C146" s="12" t="s">
        <v>195</v>
      </c>
      <c r="D146" s="11" t="s">
        <v>29</v>
      </c>
      <c r="E146" s="11" t="s">
        <v>41</v>
      </c>
      <c r="F146" s="13">
        <v>22000</v>
      </c>
      <c r="G146" s="13">
        <v>0</v>
      </c>
      <c r="H146" s="13">
        <v>0</v>
      </c>
      <c r="I146" s="13">
        <f t="shared" si="125"/>
        <v>631.4</v>
      </c>
      <c r="J146" s="13">
        <f t="shared" si="105"/>
        <v>1561.9999999999998</v>
      </c>
      <c r="K146" s="13">
        <f t="shared" si="110"/>
        <v>253</v>
      </c>
      <c r="L146" s="42">
        <f t="shared" si="67"/>
        <v>668.8</v>
      </c>
      <c r="M146" s="13">
        <f t="shared" si="107"/>
        <v>1559.8000000000002</v>
      </c>
      <c r="N146" s="67"/>
      <c r="O146" s="13">
        <f t="shared" si="108"/>
        <v>4675</v>
      </c>
      <c r="P146" s="67"/>
      <c r="Q146" s="13">
        <f t="shared" si="126"/>
        <v>1300.1999999999998</v>
      </c>
      <c r="R146" s="13">
        <f t="shared" si="109"/>
        <v>3374.8</v>
      </c>
      <c r="S146" s="42">
        <f t="shared" si="112"/>
        <v>20699.8</v>
      </c>
    </row>
    <row r="147" spans="1:19" s="14" customFormat="1" ht="12">
      <c r="A147" s="11">
        <f t="shared" si="111"/>
        <v>113</v>
      </c>
      <c r="B147" s="12" t="s">
        <v>202</v>
      </c>
      <c r="C147" s="12" t="s">
        <v>195</v>
      </c>
      <c r="D147" s="11" t="s">
        <v>29</v>
      </c>
      <c r="E147" s="11" t="s">
        <v>41</v>
      </c>
      <c r="F147" s="13">
        <v>22000</v>
      </c>
      <c r="G147" s="13">
        <v>0</v>
      </c>
      <c r="H147" s="13">
        <v>0</v>
      </c>
      <c r="I147" s="13">
        <f t="shared" si="125"/>
        <v>631.4</v>
      </c>
      <c r="J147" s="13">
        <f t="shared" si="105"/>
        <v>1561.9999999999998</v>
      </c>
      <c r="K147" s="13">
        <f t="shared" si="110"/>
        <v>253</v>
      </c>
      <c r="L147" s="42">
        <f t="shared" si="67"/>
        <v>668.8</v>
      </c>
      <c r="M147" s="13">
        <f t="shared" si="107"/>
        <v>1559.8000000000002</v>
      </c>
      <c r="N147" s="67"/>
      <c r="O147" s="13">
        <f t="shared" si="108"/>
        <v>4675</v>
      </c>
      <c r="P147" s="69">
        <v>3046</v>
      </c>
      <c r="Q147" s="42">
        <f t="shared" si="126"/>
        <v>4346.2</v>
      </c>
      <c r="R147" s="42">
        <f t="shared" si="109"/>
        <v>3374.8</v>
      </c>
      <c r="S147" s="42">
        <f t="shared" si="112"/>
        <v>17653.8</v>
      </c>
    </row>
    <row r="148" spans="1:19" s="14" customFormat="1" ht="12">
      <c r="A148" s="11">
        <f t="shared" si="111"/>
        <v>114</v>
      </c>
      <c r="B148" s="12" t="s">
        <v>203</v>
      </c>
      <c r="C148" s="12" t="s">
        <v>195</v>
      </c>
      <c r="D148" s="11" t="s">
        <v>29</v>
      </c>
      <c r="E148" s="11" t="s">
        <v>41</v>
      </c>
      <c r="F148" s="13">
        <v>22000</v>
      </c>
      <c r="G148" s="13">
        <v>0</v>
      </c>
      <c r="H148" s="13">
        <v>0</v>
      </c>
      <c r="I148" s="13">
        <f t="shared" si="125"/>
        <v>631.4</v>
      </c>
      <c r="J148" s="13">
        <f t="shared" si="105"/>
        <v>1561.9999999999998</v>
      </c>
      <c r="K148" s="13">
        <f t="shared" si="110"/>
        <v>253</v>
      </c>
      <c r="L148" s="42">
        <f t="shared" si="67"/>
        <v>668.8</v>
      </c>
      <c r="M148" s="13">
        <f t="shared" si="107"/>
        <v>1559.8000000000002</v>
      </c>
      <c r="N148" s="67"/>
      <c r="O148" s="13">
        <f t="shared" si="108"/>
        <v>4675</v>
      </c>
      <c r="P148" s="67"/>
      <c r="Q148" s="13">
        <f t="shared" si="126"/>
        <v>1300.1999999999998</v>
      </c>
      <c r="R148" s="13">
        <f t="shared" si="109"/>
        <v>3374.8</v>
      </c>
      <c r="S148" s="42">
        <f t="shared" si="112"/>
        <v>20699.8</v>
      </c>
    </row>
    <row r="149" spans="1:19" s="14" customFormat="1" ht="12">
      <c r="A149" s="11">
        <f t="shared" si="111"/>
        <v>115</v>
      </c>
      <c r="B149" s="12" t="s">
        <v>204</v>
      </c>
      <c r="C149" s="12" t="s">
        <v>195</v>
      </c>
      <c r="D149" s="11" t="s">
        <v>29</v>
      </c>
      <c r="E149" s="11" t="s">
        <v>41</v>
      </c>
      <c r="F149" s="13">
        <v>22000</v>
      </c>
      <c r="G149" s="13">
        <v>0</v>
      </c>
      <c r="H149" s="13">
        <v>0</v>
      </c>
      <c r="I149" s="13">
        <f t="shared" si="125"/>
        <v>631.4</v>
      </c>
      <c r="J149" s="13">
        <f t="shared" si="105"/>
        <v>1561.9999999999998</v>
      </c>
      <c r="K149" s="13">
        <f t="shared" si="110"/>
        <v>253</v>
      </c>
      <c r="L149" s="42">
        <f t="shared" si="67"/>
        <v>668.8</v>
      </c>
      <c r="M149" s="13">
        <f t="shared" si="107"/>
        <v>1559.8000000000002</v>
      </c>
      <c r="N149" s="67"/>
      <c r="O149" s="13">
        <f t="shared" si="108"/>
        <v>4675</v>
      </c>
      <c r="P149" s="67">
        <v>1546</v>
      </c>
      <c r="Q149" s="13">
        <f t="shared" si="126"/>
        <v>2846.2</v>
      </c>
      <c r="R149" s="13">
        <f t="shared" si="109"/>
        <v>3374.8</v>
      </c>
      <c r="S149" s="42">
        <f t="shared" si="112"/>
        <v>19153.8</v>
      </c>
    </row>
    <row r="150" spans="1:19" s="14" customFormat="1" ht="12">
      <c r="A150" s="29" t="s">
        <v>205</v>
      </c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1"/>
      <c r="O150" s="30"/>
      <c r="P150" s="31"/>
      <c r="Q150" s="32"/>
      <c r="R150" s="32"/>
      <c r="S150" s="33"/>
    </row>
    <row r="151" spans="1:19" s="14" customFormat="1" ht="12">
      <c r="A151" s="11">
        <f>A149+1</f>
        <v>116</v>
      </c>
      <c r="B151" s="12" t="s">
        <v>206</v>
      </c>
      <c r="C151" s="12" t="s">
        <v>207</v>
      </c>
      <c r="D151" s="11" t="s">
        <v>29</v>
      </c>
      <c r="E151" s="11" t="s">
        <v>41</v>
      </c>
      <c r="F151" s="13">
        <v>26000</v>
      </c>
      <c r="G151" s="13">
        <v>0</v>
      </c>
      <c r="H151" s="13">
        <v>0</v>
      </c>
      <c r="I151" s="13">
        <f t="shared" ref="I151:I154" si="127">+F151*2.87%</f>
        <v>746.2</v>
      </c>
      <c r="J151" s="13">
        <f t="shared" ref="J151:J154" si="128">F151*7.1%</f>
        <v>1845.9999999999998</v>
      </c>
      <c r="K151" s="13">
        <f t="shared" ref="K151:K154" si="129">F151*1.15%</f>
        <v>299</v>
      </c>
      <c r="L151" s="42">
        <f t="shared" ref="L151:L154" si="130">+F151*3.04%</f>
        <v>790.4</v>
      </c>
      <c r="M151" s="13">
        <f t="shared" ref="M151:M154" si="131">F151*7.09%</f>
        <v>1843.4</v>
      </c>
      <c r="N151" s="67">
        <v>1190.1199999999999</v>
      </c>
      <c r="O151" s="13">
        <f t="shared" ref="O151:O154" si="132">I151+J151+K151+L151+M151</f>
        <v>5525</v>
      </c>
      <c r="P151" s="67">
        <f>6236.12-N151</f>
        <v>5046</v>
      </c>
      <c r="Q151" s="13">
        <f t="shared" ref="Q151:Q154" si="133">+I151+L151+N151+P151+G151+H151</f>
        <v>7772.7199999999993</v>
      </c>
      <c r="R151" s="13">
        <f t="shared" ref="R151:R154" si="134">+M151+K151+J151</f>
        <v>3988.3999999999996</v>
      </c>
      <c r="S151" s="42">
        <f t="shared" ref="S151:S154" si="135">+F151-Q151</f>
        <v>18227.28</v>
      </c>
    </row>
    <row r="152" spans="1:19" s="14" customFormat="1" ht="12">
      <c r="A152" s="11">
        <f t="shared" si="111"/>
        <v>117</v>
      </c>
      <c r="B152" s="12" t="s">
        <v>208</v>
      </c>
      <c r="C152" s="12" t="s">
        <v>207</v>
      </c>
      <c r="D152" s="11" t="s">
        <v>29</v>
      </c>
      <c r="E152" s="11" t="s">
        <v>41</v>
      </c>
      <c r="F152" s="13">
        <v>22000</v>
      </c>
      <c r="G152" s="13">
        <v>0</v>
      </c>
      <c r="H152" s="13">
        <v>0</v>
      </c>
      <c r="I152" s="13">
        <f t="shared" si="127"/>
        <v>631.4</v>
      </c>
      <c r="J152" s="13">
        <f t="shared" si="128"/>
        <v>1561.9999999999998</v>
      </c>
      <c r="K152" s="13">
        <f t="shared" si="129"/>
        <v>253</v>
      </c>
      <c r="L152" s="42">
        <f t="shared" si="130"/>
        <v>668.8</v>
      </c>
      <c r="M152" s="13">
        <f t="shared" si="131"/>
        <v>1559.8000000000002</v>
      </c>
      <c r="N152" s="67"/>
      <c r="O152" s="13">
        <f t="shared" si="132"/>
        <v>4675</v>
      </c>
      <c r="P152" s="67">
        <v>3046</v>
      </c>
      <c r="Q152" s="13">
        <f t="shared" si="133"/>
        <v>4346.2</v>
      </c>
      <c r="R152" s="13">
        <f t="shared" si="134"/>
        <v>3374.8</v>
      </c>
      <c r="S152" s="42">
        <f t="shared" si="135"/>
        <v>17653.8</v>
      </c>
    </row>
    <row r="153" spans="1:19" s="14" customFormat="1" ht="12">
      <c r="A153" s="11">
        <f t="shared" si="111"/>
        <v>118</v>
      </c>
      <c r="B153" s="12" t="s">
        <v>209</v>
      </c>
      <c r="C153" s="12" t="s">
        <v>210</v>
      </c>
      <c r="D153" s="11" t="s">
        <v>29</v>
      </c>
      <c r="E153" s="11" t="s">
        <v>41</v>
      </c>
      <c r="F153" s="13">
        <v>24904.69</v>
      </c>
      <c r="G153" s="13">
        <v>0</v>
      </c>
      <c r="H153" s="13">
        <v>0</v>
      </c>
      <c r="I153" s="13">
        <f t="shared" si="127"/>
        <v>714.76460299999997</v>
      </c>
      <c r="J153" s="13">
        <f t="shared" si="128"/>
        <v>1768.2329899999997</v>
      </c>
      <c r="K153" s="13">
        <f t="shared" si="129"/>
        <v>286.40393499999999</v>
      </c>
      <c r="L153" s="42">
        <f t="shared" si="130"/>
        <v>757.102576</v>
      </c>
      <c r="M153" s="13">
        <f t="shared" si="131"/>
        <v>1765.7425210000001</v>
      </c>
      <c r="N153" s="67">
        <v>1190.1199999999999</v>
      </c>
      <c r="O153" s="13">
        <f t="shared" si="132"/>
        <v>5292.2466249999998</v>
      </c>
      <c r="P153" s="67">
        <f>19204.16-1190.12</f>
        <v>18014.04</v>
      </c>
      <c r="Q153" s="13">
        <f t="shared" si="133"/>
        <v>20676.027179000001</v>
      </c>
      <c r="R153" s="13">
        <f t="shared" si="134"/>
        <v>3820.3794459999999</v>
      </c>
      <c r="S153" s="42">
        <f t="shared" si="135"/>
        <v>4228.6628209999981</v>
      </c>
    </row>
    <row r="154" spans="1:19" s="14" customFormat="1" ht="12">
      <c r="A154" s="11">
        <f t="shared" si="111"/>
        <v>119</v>
      </c>
      <c r="B154" s="12" t="s">
        <v>211</v>
      </c>
      <c r="C154" s="12" t="s">
        <v>210</v>
      </c>
      <c r="D154" s="11" t="s">
        <v>29</v>
      </c>
      <c r="E154" s="11" t="s">
        <v>41</v>
      </c>
      <c r="F154" s="13">
        <v>22000</v>
      </c>
      <c r="G154" s="13">
        <v>0</v>
      </c>
      <c r="H154" s="13">
        <v>0</v>
      </c>
      <c r="I154" s="13">
        <f t="shared" si="127"/>
        <v>631.4</v>
      </c>
      <c r="J154" s="13">
        <f t="shared" si="128"/>
        <v>1561.9999999999998</v>
      </c>
      <c r="K154" s="13">
        <f t="shared" si="129"/>
        <v>253</v>
      </c>
      <c r="L154" s="42">
        <f t="shared" si="130"/>
        <v>668.8</v>
      </c>
      <c r="M154" s="13">
        <f t="shared" si="131"/>
        <v>1559.8000000000002</v>
      </c>
      <c r="N154" s="67"/>
      <c r="O154" s="13">
        <f t="shared" si="132"/>
        <v>4675</v>
      </c>
      <c r="P154" s="67">
        <v>2526</v>
      </c>
      <c r="Q154" s="13">
        <f t="shared" si="133"/>
        <v>3826.2</v>
      </c>
      <c r="R154" s="13">
        <f t="shared" si="134"/>
        <v>3374.8</v>
      </c>
      <c r="S154" s="42">
        <f t="shared" si="135"/>
        <v>18173.8</v>
      </c>
    </row>
    <row r="155" spans="1:19" s="14" customFormat="1" ht="12">
      <c r="A155" s="11">
        <f t="shared" si="111"/>
        <v>120</v>
      </c>
      <c r="B155" s="12" t="s">
        <v>212</v>
      </c>
      <c r="C155" s="12" t="s">
        <v>213</v>
      </c>
      <c r="D155" s="11" t="s">
        <v>29</v>
      </c>
      <c r="E155" s="11" t="s">
        <v>30</v>
      </c>
      <c r="F155" s="13">
        <v>73716.100000000006</v>
      </c>
      <c r="G155" s="13">
        <v>5829.75</v>
      </c>
      <c r="H155" s="13">
        <v>0</v>
      </c>
      <c r="I155" s="13">
        <f t="shared" si="125"/>
        <v>2115.6520700000001</v>
      </c>
      <c r="J155" s="13">
        <f t="shared" ref="J155" si="136">F155*7.1%</f>
        <v>5233.8431</v>
      </c>
      <c r="K155" s="13">
        <f t="shared" ref="K155" si="137">62400*1.15%</f>
        <v>717.6</v>
      </c>
      <c r="L155" s="42">
        <f t="shared" ref="L155:L170" si="138">+F155*3.04%</f>
        <v>2240.9694400000003</v>
      </c>
      <c r="M155" s="13">
        <f t="shared" ref="M155" si="139">F155*7.09%</f>
        <v>5226.4714900000008</v>
      </c>
      <c r="N155" s="67">
        <v>1190.1199999999999</v>
      </c>
      <c r="O155" s="13">
        <f t="shared" ref="O155" si="140">I155+J155+K155+L155+M155</f>
        <v>15534.536100000001</v>
      </c>
      <c r="P155" s="67">
        <f>8365.01-1190.12</f>
        <v>7174.89</v>
      </c>
      <c r="Q155" s="13">
        <f t="shared" si="126"/>
        <v>18551.381509999999</v>
      </c>
      <c r="R155" s="13">
        <f>+M155+K155+J155</f>
        <v>11177.91459</v>
      </c>
      <c r="S155" s="42">
        <f t="shared" si="112"/>
        <v>55164.718490000007</v>
      </c>
    </row>
    <row r="156" spans="1:19" s="14" customFormat="1" ht="12">
      <c r="A156" s="29" t="s">
        <v>214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1"/>
      <c r="O156" s="30"/>
      <c r="P156" s="31"/>
      <c r="Q156" s="32"/>
      <c r="R156" s="32"/>
      <c r="S156" s="33"/>
    </row>
    <row r="157" spans="1:19" s="14" customFormat="1" ht="12">
      <c r="A157" s="11">
        <f>A155+1</f>
        <v>121</v>
      </c>
      <c r="B157" s="12" t="s">
        <v>215</v>
      </c>
      <c r="C157" s="12" t="s">
        <v>60</v>
      </c>
      <c r="D157" s="11" t="s">
        <v>29</v>
      </c>
      <c r="E157" s="11" t="s">
        <v>41</v>
      </c>
      <c r="F157" s="13">
        <v>51750</v>
      </c>
      <c r="G157" s="13">
        <v>2100.9899999999998</v>
      </c>
      <c r="H157" s="13">
        <v>0</v>
      </c>
      <c r="I157" s="13">
        <f t="shared" si="125"/>
        <v>1485.2249999999999</v>
      </c>
      <c r="J157" s="13">
        <f t="shared" ref="J157:J158" si="141">F157*7.1%</f>
        <v>3674.2499999999995</v>
      </c>
      <c r="K157" s="13">
        <f t="shared" ref="K157:K158" si="142">F157*1.15%</f>
        <v>595.125</v>
      </c>
      <c r="L157" s="42">
        <f t="shared" si="138"/>
        <v>1573.2</v>
      </c>
      <c r="M157" s="13">
        <f t="shared" ref="M157:M158" si="143">F157*7.09%</f>
        <v>3669.0750000000003</v>
      </c>
      <c r="N157" s="67"/>
      <c r="O157" s="13">
        <f t="shared" ref="O157:O158" si="144">I157+J157+K157+L157+M157</f>
        <v>10996.875</v>
      </c>
      <c r="P157" s="67">
        <v>37272.46</v>
      </c>
      <c r="Q157" s="13">
        <f t="shared" si="126"/>
        <v>42431.875</v>
      </c>
      <c r="R157" s="13">
        <f t="shared" ref="R157:R158" si="145">+M157+K157+J157</f>
        <v>7938.4500000000007</v>
      </c>
      <c r="S157" s="42">
        <f t="shared" si="112"/>
        <v>9318.125</v>
      </c>
    </row>
    <row r="158" spans="1:19" s="14" customFormat="1" ht="12">
      <c r="A158" s="11">
        <f>A157+1</f>
        <v>122</v>
      </c>
      <c r="B158" s="12" t="s">
        <v>216</v>
      </c>
      <c r="C158" s="12" t="s">
        <v>217</v>
      </c>
      <c r="D158" s="11" t="s">
        <v>29</v>
      </c>
      <c r="E158" s="11" t="s">
        <v>41</v>
      </c>
      <c r="F158" s="13">
        <v>30000</v>
      </c>
      <c r="G158" s="13">
        <v>0</v>
      </c>
      <c r="H158" s="13">
        <v>0</v>
      </c>
      <c r="I158" s="13">
        <f t="shared" si="125"/>
        <v>861</v>
      </c>
      <c r="J158" s="13">
        <f t="shared" si="141"/>
        <v>2130</v>
      </c>
      <c r="K158" s="13">
        <f t="shared" si="142"/>
        <v>345</v>
      </c>
      <c r="L158" s="42">
        <f t="shared" si="138"/>
        <v>912</v>
      </c>
      <c r="M158" s="13">
        <f t="shared" si="143"/>
        <v>2127</v>
      </c>
      <c r="N158" s="67"/>
      <c r="O158" s="13">
        <f t="shared" si="144"/>
        <v>6375</v>
      </c>
      <c r="P158" s="67"/>
      <c r="Q158" s="13">
        <f t="shared" si="126"/>
        <v>1773</v>
      </c>
      <c r="R158" s="13">
        <f t="shared" si="145"/>
        <v>4602</v>
      </c>
      <c r="S158" s="42">
        <f t="shared" si="112"/>
        <v>28227</v>
      </c>
    </row>
    <row r="159" spans="1:19" s="14" customFormat="1" ht="12">
      <c r="A159" s="29" t="s">
        <v>218</v>
      </c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1"/>
      <c r="O159" s="30"/>
      <c r="P159" s="31"/>
      <c r="Q159" s="32"/>
      <c r="R159" s="32"/>
      <c r="S159" s="33"/>
    </row>
    <row r="160" spans="1:19" s="14" customFormat="1" ht="12">
      <c r="A160" s="11">
        <f>A158+1</f>
        <v>123</v>
      </c>
      <c r="B160" s="12" t="s">
        <v>219</v>
      </c>
      <c r="C160" s="12" t="s">
        <v>65</v>
      </c>
      <c r="D160" s="11" t="s">
        <v>29</v>
      </c>
      <c r="E160" s="11" t="s">
        <v>30</v>
      </c>
      <c r="F160" s="13">
        <v>30000</v>
      </c>
      <c r="G160" s="13">
        <v>0</v>
      </c>
      <c r="H160" s="13">
        <v>0</v>
      </c>
      <c r="I160" s="13">
        <f t="shared" si="125"/>
        <v>861</v>
      </c>
      <c r="J160" s="13">
        <f t="shared" ref="J160" si="146">F160*7.1%</f>
        <v>2130</v>
      </c>
      <c r="K160" s="13">
        <f>F160*1.15%</f>
        <v>345</v>
      </c>
      <c r="L160" s="42">
        <f t="shared" si="138"/>
        <v>912</v>
      </c>
      <c r="M160" s="13">
        <f t="shared" ref="M160" si="147">F160*7.09%</f>
        <v>2127</v>
      </c>
      <c r="N160" s="67"/>
      <c r="O160" s="13">
        <f t="shared" ref="O160" si="148">I160+J160+K160+L160+M160</f>
        <v>6375</v>
      </c>
      <c r="P160" s="67">
        <v>5046</v>
      </c>
      <c r="Q160" s="13">
        <f t="shared" si="126"/>
        <v>6819</v>
      </c>
      <c r="R160" s="13">
        <f>+M160+K160+J160</f>
        <v>4602</v>
      </c>
      <c r="S160" s="42">
        <f t="shared" si="112"/>
        <v>23181</v>
      </c>
    </row>
    <row r="161" spans="1:19" s="14" customFormat="1" ht="12">
      <c r="A161" s="29" t="s">
        <v>220</v>
      </c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1"/>
      <c r="O161" s="30"/>
      <c r="P161" s="31"/>
      <c r="Q161" s="32"/>
      <c r="R161" s="32"/>
      <c r="S161" s="33"/>
    </row>
    <row r="162" spans="1:19" s="14" customFormat="1" ht="12">
      <c r="A162" s="11">
        <f>A160+1</f>
        <v>124</v>
      </c>
      <c r="B162" s="12" t="s">
        <v>221</v>
      </c>
      <c r="C162" s="12" t="s">
        <v>143</v>
      </c>
      <c r="D162" s="11" t="s">
        <v>29</v>
      </c>
      <c r="E162" s="11" t="s">
        <v>41</v>
      </c>
      <c r="F162" s="13">
        <v>155000</v>
      </c>
      <c r="G162" s="13">
        <v>25042.74</v>
      </c>
      <c r="H162" s="13">
        <v>0</v>
      </c>
      <c r="I162" s="13">
        <f t="shared" si="125"/>
        <v>4448.5</v>
      </c>
      <c r="J162" s="13">
        <f t="shared" ref="J162" si="149">F162*7.1%</f>
        <v>11004.999999999998</v>
      </c>
      <c r="K162" s="13">
        <f t="shared" ref="K162" si="150">62400*1.15%</f>
        <v>717.6</v>
      </c>
      <c r="L162" s="42">
        <f t="shared" si="138"/>
        <v>4712</v>
      </c>
      <c r="M162" s="13">
        <f t="shared" ref="M162" si="151">F162*7.09%</f>
        <v>10989.5</v>
      </c>
      <c r="N162" s="67"/>
      <c r="O162" s="13">
        <f t="shared" ref="O162" si="152">I162+J162+K162+L162+M162</f>
        <v>31872.6</v>
      </c>
      <c r="P162" s="67">
        <v>17022.8</v>
      </c>
      <c r="Q162" s="13">
        <f t="shared" si="126"/>
        <v>51226.04</v>
      </c>
      <c r="R162" s="13">
        <f>+M162+K162+J162</f>
        <v>22712.1</v>
      </c>
      <c r="S162" s="42">
        <f t="shared" si="112"/>
        <v>103773.95999999999</v>
      </c>
    </row>
    <row r="163" spans="1:19" s="14" customFormat="1" ht="12">
      <c r="A163" s="29" t="s">
        <v>222</v>
      </c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1"/>
      <c r="O163" s="30"/>
      <c r="P163" s="31"/>
      <c r="Q163" s="32"/>
      <c r="R163" s="32"/>
      <c r="S163" s="33"/>
    </row>
    <row r="164" spans="1:19" s="14" customFormat="1" ht="12">
      <c r="A164" s="11">
        <f>A162+1</f>
        <v>125</v>
      </c>
      <c r="B164" s="12" t="s">
        <v>223</v>
      </c>
      <c r="C164" s="12" t="s">
        <v>68</v>
      </c>
      <c r="D164" s="11" t="s">
        <v>29</v>
      </c>
      <c r="E164" s="11" t="s">
        <v>30</v>
      </c>
      <c r="F164" s="13">
        <f>70000+10000</f>
        <v>80000</v>
      </c>
      <c r="G164" s="42">
        <v>7400.87</v>
      </c>
      <c r="H164" s="13">
        <v>0</v>
      </c>
      <c r="I164" s="13">
        <f t="shared" si="125"/>
        <v>2296</v>
      </c>
      <c r="J164" s="13">
        <f t="shared" ref="J164" si="153">F164*7.1%</f>
        <v>5679.9999999999991</v>
      </c>
      <c r="K164" s="13">
        <f t="shared" ref="K164" si="154">62400*1.15%</f>
        <v>717.6</v>
      </c>
      <c r="L164" s="42">
        <f t="shared" si="138"/>
        <v>2432</v>
      </c>
      <c r="M164" s="13">
        <f t="shared" ref="M164" si="155">F164*7.09%</f>
        <v>5672</v>
      </c>
      <c r="N164" s="67"/>
      <c r="O164" s="13">
        <f t="shared" ref="O164" si="156">I164+J164+K164+L164+M164</f>
        <v>16797.599999999999</v>
      </c>
      <c r="P164" s="67">
        <v>28188.55</v>
      </c>
      <c r="Q164" s="13">
        <f t="shared" si="126"/>
        <v>40317.420000000006</v>
      </c>
      <c r="R164" s="13">
        <f>+M164+K164+J164</f>
        <v>12069.599999999999</v>
      </c>
      <c r="S164" s="42">
        <f t="shared" si="112"/>
        <v>39682.579999999994</v>
      </c>
    </row>
    <row r="165" spans="1:19" s="14" customFormat="1" ht="12">
      <c r="A165" s="29" t="s">
        <v>224</v>
      </c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1"/>
      <c r="O165" s="30"/>
      <c r="P165" s="31"/>
      <c r="Q165" s="32"/>
      <c r="R165" s="32"/>
      <c r="S165" s="33"/>
    </row>
    <row r="166" spans="1:19" s="14" customFormat="1" ht="12">
      <c r="A166" s="11">
        <f>A164+1</f>
        <v>126</v>
      </c>
      <c r="B166" s="12" t="s">
        <v>225</v>
      </c>
      <c r="C166" s="12" t="s">
        <v>55</v>
      </c>
      <c r="D166" s="11" t="s">
        <v>29</v>
      </c>
      <c r="E166" s="11" t="s">
        <v>30</v>
      </c>
      <c r="F166" s="13">
        <v>85800</v>
      </c>
      <c r="G166" s="13">
        <v>8765.17</v>
      </c>
      <c r="H166" s="13">
        <v>0</v>
      </c>
      <c r="I166" s="13">
        <f t="shared" si="125"/>
        <v>2462.46</v>
      </c>
      <c r="J166" s="13">
        <f t="shared" ref="J166:J170" si="157">F166*7.1%</f>
        <v>6091.7999999999993</v>
      </c>
      <c r="K166" s="13">
        <f t="shared" ref="K166:K168" si="158">62400*1.15%</f>
        <v>717.6</v>
      </c>
      <c r="L166" s="42">
        <f t="shared" si="138"/>
        <v>2608.3200000000002</v>
      </c>
      <c r="M166" s="13">
        <f t="shared" ref="M166:M170" si="159">F166*7.09%</f>
        <v>6083.22</v>
      </c>
      <c r="N166" s="67"/>
      <c r="O166" s="13">
        <f t="shared" ref="O166:O170" si="160">I166+J166+K166+L166+M166</f>
        <v>17963.399999999998</v>
      </c>
      <c r="P166" s="67">
        <v>2620</v>
      </c>
      <c r="Q166" s="13">
        <f t="shared" si="126"/>
        <v>16455.95</v>
      </c>
      <c r="R166" s="13">
        <f t="shared" ref="R166:R170" si="161">+M166+K166+J166</f>
        <v>12892.619999999999</v>
      </c>
      <c r="S166" s="42">
        <f t="shared" si="112"/>
        <v>69344.05</v>
      </c>
    </row>
    <row r="167" spans="1:19" s="14" customFormat="1" ht="12">
      <c r="A167" s="11">
        <f>A166+1</f>
        <v>127</v>
      </c>
      <c r="B167" s="12" t="s">
        <v>226</v>
      </c>
      <c r="C167" s="12" t="s">
        <v>227</v>
      </c>
      <c r="D167" s="11" t="s">
        <v>29</v>
      </c>
      <c r="E167" s="11" t="s">
        <v>30</v>
      </c>
      <c r="F167" s="13">
        <v>65000</v>
      </c>
      <c r="G167" s="13">
        <v>4427.58</v>
      </c>
      <c r="H167" s="13">
        <v>0</v>
      </c>
      <c r="I167" s="13">
        <f t="shared" si="125"/>
        <v>1865.5</v>
      </c>
      <c r="J167" s="13">
        <f t="shared" si="157"/>
        <v>4615</v>
      </c>
      <c r="K167" s="13">
        <f t="shared" si="158"/>
        <v>717.6</v>
      </c>
      <c r="L167" s="42">
        <f t="shared" si="138"/>
        <v>1976</v>
      </c>
      <c r="M167" s="13">
        <f t="shared" si="159"/>
        <v>4608.5</v>
      </c>
      <c r="N167" s="67"/>
      <c r="O167" s="13">
        <f t="shared" si="160"/>
        <v>13782.6</v>
      </c>
      <c r="P167" s="67">
        <v>3496</v>
      </c>
      <c r="Q167" s="13">
        <f t="shared" si="126"/>
        <v>11765.08</v>
      </c>
      <c r="R167" s="13">
        <f t="shared" si="161"/>
        <v>9941.1</v>
      </c>
      <c r="S167" s="42">
        <f t="shared" si="112"/>
        <v>53234.92</v>
      </c>
    </row>
    <row r="168" spans="1:19" s="14" customFormat="1" ht="12">
      <c r="A168" s="11">
        <f t="shared" ref="A168:A169" si="162">A167+1</f>
        <v>128</v>
      </c>
      <c r="B168" s="12" t="s">
        <v>228</v>
      </c>
      <c r="C168" s="12" t="s">
        <v>227</v>
      </c>
      <c r="D168" s="11" t="s">
        <v>45</v>
      </c>
      <c r="E168" s="11" t="s">
        <v>30</v>
      </c>
      <c r="F168" s="13">
        <v>65000</v>
      </c>
      <c r="G168" s="13">
        <v>4189.55</v>
      </c>
      <c r="H168" s="13">
        <v>0</v>
      </c>
      <c r="I168" s="13">
        <f t="shared" si="125"/>
        <v>1865.5</v>
      </c>
      <c r="J168" s="13">
        <f t="shared" si="157"/>
        <v>4615</v>
      </c>
      <c r="K168" s="13">
        <f t="shared" si="158"/>
        <v>717.6</v>
      </c>
      <c r="L168" s="42">
        <f t="shared" si="138"/>
        <v>1976</v>
      </c>
      <c r="M168" s="13">
        <f t="shared" si="159"/>
        <v>4608.5</v>
      </c>
      <c r="N168" s="67">
        <v>1190.1199999999999</v>
      </c>
      <c r="O168" s="13">
        <f t="shared" si="160"/>
        <v>13782.6</v>
      </c>
      <c r="P168" s="67">
        <v>24311.530000000002</v>
      </c>
      <c r="Q168" s="13">
        <f t="shared" si="126"/>
        <v>33532.700000000004</v>
      </c>
      <c r="R168" s="13">
        <f t="shared" si="161"/>
        <v>9941.1</v>
      </c>
      <c r="S168" s="42">
        <f t="shared" si="112"/>
        <v>31467.299999999996</v>
      </c>
    </row>
    <row r="169" spans="1:19" s="14" customFormat="1" ht="12">
      <c r="A169" s="11">
        <f t="shared" si="162"/>
        <v>129</v>
      </c>
      <c r="B169" s="12" t="s">
        <v>229</v>
      </c>
      <c r="C169" s="12" t="s">
        <v>230</v>
      </c>
      <c r="D169" s="11" t="s">
        <v>29</v>
      </c>
      <c r="E169" s="11" t="s">
        <v>41</v>
      </c>
      <c r="F169" s="13">
        <v>46530</v>
      </c>
      <c r="G169" s="13">
        <v>1364.26</v>
      </c>
      <c r="H169" s="13">
        <v>0</v>
      </c>
      <c r="I169" s="13">
        <f t="shared" si="125"/>
        <v>1335.4110000000001</v>
      </c>
      <c r="J169" s="13">
        <f t="shared" si="157"/>
        <v>3303.6299999999997</v>
      </c>
      <c r="K169" s="13">
        <f t="shared" ref="K169" si="163">F169*1.15%</f>
        <v>535.09500000000003</v>
      </c>
      <c r="L169" s="42">
        <f t="shared" si="138"/>
        <v>1414.5119999999999</v>
      </c>
      <c r="M169" s="13">
        <f t="shared" si="159"/>
        <v>3298.9770000000003</v>
      </c>
      <c r="N169" s="67"/>
      <c r="O169" s="13">
        <f t="shared" si="160"/>
        <v>9887.625</v>
      </c>
      <c r="P169" s="67">
        <v>29898.26</v>
      </c>
      <c r="Q169" s="13">
        <f t="shared" si="126"/>
        <v>34012.442999999999</v>
      </c>
      <c r="R169" s="13">
        <f t="shared" si="161"/>
        <v>7137.7019999999993</v>
      </c>
      <c r="S169" s="42">
        <f t="shared" si="112"/>
        <v>12517.557000000001</v>
      </c>
    </row>
    <row r="170" spans="1:19" s="44" customFormat="1" ht="12">
      <c r="A170" s="17">
        <f>A169+1</f>
        <v>130</v>
      </c>
      <c r="B170" s="40" t="s">
        <v>284</v>
      </c>
      <c r="C170" s="40" t="s">
        <v>48</v>
      </c>
      <c r="D170" s="17" t="s">
        <v>45</v>
      </c>
      <c r="E170" s="39" t="s">
        <v>41</v>
      </c>
      <c r="F170" s="41">
        <v>90000</v>
      </c>
      <c r="G170" s="41">
        <v>9455.59</v>
      </c>
      <c r="H170" s="41">
        <v>0</v>
      </c>
      <c r="I170" s="42">
        <f t="shared" si="125"/>
        <v>2583</v>
      </c>
      <c r="J170" s="42">
        <f t="shared" si="157"/>
        <v>6389.9999999999991</v>
      </c>
      <c r="K170" s="42">
        <f t="shared" ref="K170" si="164">62400*1.15%</f>
        <v>717.6</v>
      </c>
      <c r="L170" s="42">
        <f t="shared" si="138"/>
        <v>2736</v>
      </c>
      <c r="M170" s="42">
        <f t="shared" si="159"/>
        <v>6381</v>
      </c>
      <c r="N170" s="43">
        <v>1190.1199999999999</v>
      </c>
      <c r="O170" s="42">
        <f t="shared" si="160"/>
        <v>18807.599999999999</v>
      </c>
      <c r="P170" s="43">
        <f>23144.54-1190.12</f>
        <v>21954.420000000002</v>
      </c>
      <c r="Q170" s="42">
        <f t="shared" si="126"/>
        <v>37919.130000000005</v>
      </c>
      <c r="R170" s="42">
        <f t="shared" si="161"/>
        <v>13488.599999999999</v>
      </c>
      <c r="S170" s="42">
        <f t="shared" si="112"/>
        <v>52080.869999999995</v>
      </c>
    </row>
    <row r="171" spans="1:19" s="14" customFormat="1" ht="12">
      <c r="A171" s="29" t="s">
        <v>231</v>
      </c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1"/>
      <c r="O171" s="30"/>
      <c r="P171" s="31"/>
      <c r="Q171" s="32"/>
      <c r="R171" s="32"/>
      <c r="S171" s="33"/>
    </row>
    <row r="172" spans="1:19" s="14" customFormat="1" ht="12">
      <c r="A172" s="11">
        <f>A170+1</f>
        <v>131</v>
      </c>
      <c r="B172" s="12" t="s">
        <v>232</v>
      </c>
      <c r="C172" s="12" t="s">
        <v>68</v>
      </c>
      <c r="D172" s="11" t="s">
        <v>45</v>
      </c>
      <c r="E172" s="11" t="s">
        <v>30</v>
      </c>
      <c r="F172" s="13">
        <v>65000</v>
      </c>
      <c r="G172" s="13">
        <v>4427.58</v>
      </c>
      <c r="H172" s="13">
        <v>0</v>
      </c>
      <c r="I172" s="13">
        <f t="shared" si="125"/>
        <v>1865.5</v>
      </c>
      <c r="J172" s="13">
        <f t="shared" ref="J172:J177" si="165">F172*7.1%</f>
        <v>4615</v>
      </c>
      <c r="K172" s="13">
        <f t="shared" ref="K172:K176" si="166">62400*1.15%</f>
        <v>717.6</v>
      </c>
      <c r="L172" s="42">
        <f t="shared" ref="L172:L177" si="167">+F172*3.04%</f>
        <v>1976</v>
      </c>
      <c r="M172" s="13">
        <f t="shared" ref="M172:M177" si="168">F172*7.09%</f>
        <v>4608.5</v>
      </c>
      <c r="N172" s="67"/>
      <c r="O172" s="13">
        <f t="shared" ref="O172:O177" si="169">I172+J172+K172+L172+M172</f>
        <v>13782.6</v>
      </c>
      <c r="P172" s="67"/>
      <c r="Q172" s="13">
        <f t="shared" si="126"/>
        <v>8269.08</v>
      </c>
      <c r="R172" s="13">
        <f t="shared" ref="R172:R177" si="170">+M172+K172+J172</f>
        <v>9941.1</v>
      </c>
      <c r="S172" s="42">
        <f t="shared" si="112"/>
        <v>56730.92</v>
      </c>
    </row>
    <row r="173" spans="1:19" s="44" customFormat="1" ht="12">
      <c r="A173" s="17">
        <f>A172+1</f>
        <v>132</v>
      </c>
      <c r="B173" s="68" t="s">
        <v>233</v>
      </c>
      <c r="C173" s="68" t="s">
        <v>68</v>
      </c>
      <c r="D173" s="17" t="s">
        <v>53</v>
      </c>
      <c r="E173" s="17" t="s">
        <v>30</v>
      </c>
      <c r="F173" s="42">
        <v>65000</v>
      </c>
      <c r="G173" s="42">
        <v>4427.58</v>
      </c>
      <c r="H173" s="42">
        <v>0</v>
      </c>
      <c r="I173" s="42">
        <f t="shared" si="125"/>
        <v>1865.5</v>
      </c>
      <c r="J173" s="42">
        <f t="shared" si="165"/>
        <v>4615</v>
      </c>
      <c r="K173" s="42">
        <f t="shared" si="166"/>
        <v>717.6</v>
      </c>
      <c r="L173" s="42">
        <f t="shared" si="167"/>
        <v>1976</v>
      </c>
      <c r="M173" s="42">
        <f t="shared" si="168"/>
        <v>4608.5</v>
      </c>
      <c r="N173" s="69"/>
      <c r="O173" s="42">
        <f t="shared" si="169"/>
        <v>13782.6</v>
      </c>
      <c r="P173" s="69"/>
      <c r="Q173" s="42">
        <f t="shared" si="126"/>
        <v>8269.08</v>
      </c>
      <c r="R173" s="42">
        <f t="shared" si="170"/>
        <v>9941.1</v>
      </c>
      <c r="S173" s="42">
        <f t="shared" si="112"/>
        <v>56730.92</v>
      </c>
    </row>
    <row r="174" spans="1:19" s="14" customFormat="1" ht="12">
      <c r="A174" s="11">
        <f t="shared" ref="A174:A177" si="171">A173+1</f>
        <v>133</v>
      </c>
      <c r="B174" s="12" t="s">
        <v>234</v>
      </c>
      <c r="C174" s="12" t="s">
        <v>68</v>
      </c>
      <c r="D174" s="11" t="s">
        <v>45</v>
      </c>
      <c r="E174" s="11" t="s">
        <v>30</v>
      </c>
      <c r="F174" s="13">
        <v>65000</v>
      </c>
      <c r="G174" s="13">
        <v>4427.58</v>
      </c>
      <c r="H174" s="13">
        <v>0</v>
      </c>
      <c r="I174" s="13">
        <f t="shared" si="125"/>
        <v>1865.5</v>
      </c>
      <c r="J174" s="13">
        <f t="shared" si="165"/>
        <v>4615</v>
      </c>
      <c r="K174" s="13">
        <f t="shared" si="166"/>
        <v>717.6</v>
      </c>
      <c r="L174" s="42">
        <f t="shared" si="167"/>
        <v>1976</v>
      </c>
      <c r="M174" s="13">
        <f t="shared" si="168"/>
        <v>4608.5</v>
      </c>
      <c r="N174" s="67"/>
      <c r="O174" s="13">
        <f t="shared" si="169"/>
        <v>13782.6</v>
      </c>
      <c r="P174" s="67"/>
      <c r="Q174" s="13">
        <f t="shared" si="126"/>
        <v>8269.08</v>
      </c>
      <c r="R174" s="13">
        <f t="shared" si="170"/>
        <v>9941.1</v>
      </c>
      <c r="S174" s="42">
        <f t="shared" si="112"/>
        <v>56730.92</v>
      </c>
    </row>
    <row r="175" spans="1:19" s="44" customFormat="1" ht="12">
      <c r="A175" s="17">
        <f t="shared" si="171"/>
        <v>134</v>
      </c>
      <c r="B175" s="68" t="s">
        <v>235</v>
      </c>
      <c r="C175" s="68" t="s">
        <v>68</v>
      </c>
      <c r="D175" s="17" t="s">
        <v>53</v>
      </c>
      <c r="E175" s="17" t="s">
        <v>30</v>
      </c>
      <c r="F175" s="42">
        <v>65000</v>
      </c>
      <c r="G175" s="42">
        <v>4427.58</v>
      </c>
      <c r="H175" s="42">
        <v>0</v>
      </c>
      <c r="I175" s="42">
        <f t="shared" si="125"/>
        <v>1865.5</v>
      </c>
      <c r="J175" s="42">
        <f t="shared" si="165"/>
        <v>4615</v>
      </c>
      <c r="K175" s="42">
        <f t="shared" si="166"/>
        <v>717.6</v>
      </c>
      <c r="L175" s="42">
        <f t="shared" si="167"/>
        <v>1976</v>
      </c>
      <c r="M175" s="42">
        <f t="shared" si="168"/>
        <v>4608.5</v>
      </c>
      <c r="N175" s="69"/>
      <c r="O175" s="42">
        <f t="shared" si="169"/>
        <v>13782.6</v>
      </c>
      <c r="P175" s="69"/>
      <c r="Q175" s="42">
        <f t="shared" si="126"/>
        <v>8269.08</v>
      </c>
      <c r="R175" s="42">
        <f t="shared" si="170"/>
        <v>9941.1</v>
      </c>
      <c r="S175" s="42">
        <f t="shared" si="112"/>
        <v>56730.92</v>
      </c>
    </row>
    <row r="176" spans="1:19" s="14" customFormat="1" ht="12">
      <c r="A176" s="11">
        <f t="shared" si="171"/>
        <v>135</v>
      </c>
      <c r="B176" s="12" t="s">
        <v>236</v>
      </c>
      <c r="C176" s="12" t="s">
        <v>55</v>
      </c>
      <c r="D176" s="11" t="s">
        <v>29</v>
      </c>
      <c r="E176" s="11" t="s">
        <v>30</v>
      </c>
      <c r="F176" s="42">
        <f>60000+5000</f>
        <v>65000</v>
      </c>
      <c r="G176" s="13">
        <v>4427.58</v>
      </c>
      <c r="H176" s="13">
        <v>0</v>
      </c>
      <c r="I176" s="13">
        <f t="shared" si="125"/>
        <v>1865.5</v>
      </c>
      <c r="J176" s="13">
        <f t="shared" si="165"/>
        <v>4615</v>
      </c>
      <c r="K176" s="13">
        <f t="shared" si="166"/>
        <v>717.6</v>
      </c>
      <c r="L176" s="42">
        <f t="shared" si="167"/>
        <v>1976</v>
      </c>
      <c r="M176" s="13">
        <f t="shared" si="168"/>
        <v>4608.5</v>
      </c>
      <c r="N176" s="67"/>
      <c r="O176" s="13">
        <f t="shared" si="169"/>
        <v>13782.6</v>
      </c>
      <c r="P176" s="67"/>
      <c r="Q176" s="13">
        <f t="shared" si="126"/>
        <v>8269.08</v>
      </c>
      <c r="R176" s="13">
        <f t="shared" si="170"/>
        <v>9941.1</v>
      </c>
      <c r="S176" s="42">
        <f t="shared" si="112"/>
        <v>56730.92</v>
      </c>
    </row>
    <row r="177" spans="1:19" s="14" customFormat="1" ht="12">
      <c r="A177" s="11">
        <f t="shared" si="171"/>
        <v>136</v>
      </c>
      <c r="B177" s="12" t="s">
        <v>237</v>
      </c>
      <c r="C177" s="12" t="s">
        <v>238</v>
      </c>
      <c r="D177" s="11" t="s">
        <v>45</v>
      </c>
      <c r="E177" s="11" t="s">
        <v>30</v>
      </c>
      <c r="F177" s="13">
        <v>51750</v>
      </c>
      <c r="G177" s="13">
        <v>2100.9899999999998</v>
      </c>
      <c r="H177" s="13">
        <v>0</v>
      </c>
      <c r="I177" s="13">
        <f t="shared" si="125"/>
        <v>1485.2249999999999</v>
      </c>
      <c r="J177" s="13">
        <f t="shared" si="165"/>
        <v>3674.2499999999995</v>
      </c>
      <c r="K177" s="13">
        <f t="shared" ref="K177" si="172">F177*1.15%</f>
        <v>595.125</v>
      </c>
      <c r="L177" s="42">
        <f t="shared" si="167"/>
        <v>1573.2</v>
      </c>
      <c r="M177" s="13">
        <f t="shared" si="168"/>
        <v>3669.0750000000003</v>
      </c>
      <c r="N177" s="67"/>
      <c r="O177" s="13">
        <f t="shared" si="169"/>
        <v>10996.875</v>
      </c>
      <c r="P177" s="67"/>
      <c r="Q177" s="13">
        <f t="shared" si="126"/>
        <v>5159.415</v>
      </c>
      <c r="R177" s="13">
        <f t="shared" si="170"/>
        <v>7938.4500000000007</v>
      </c>
      <c r="S177" s="42">
        <f t="shared" si="112"/>
        <v>46590.584999999999</v>
      </c>
    </row>
    <row r="178" spans="1:19" s="14" customFormat="1" ht="12">
      <c r="A178" s="29" t="s">
        <v>239</v>
      </c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1"/>
      <c r="O178" s="30"/>
      <c r="P178" s="31"/>
      <c r="Q178" s="32"/>
      <c r="R178" s="32"/>
      <c r="S178" s="33"/>
    </row>
    <row r="179" spans="1:19" s="14" customFormat="1" ht="12">
      <c r="A179" s="11">
        <f>A177+1</f>
        <v>137</v>
      </c>
      <c r="B179" s="12" t="s">
        <v>240</v>
      </c>
      <c r="C179" s="12" t="s">
        <v>140</v>
      </c>
      <c r="D179" s="11" t="s">
        <v>29</v>
      </c>
      <c r="E179" s="11" t="s">
        <v>30</v>
      </c>
      <c r="F179" s="13">
        <v>200000</v>
      </c>
      <c r="G179" s="13">
        <v>35962.269999999997</v>
      </c>
      <c r="H179" s="13">
        <v>0</v>
      </c>
      <c r="I179" s="13">
        <f t="shared" si="125"/>
        <v>5740</v>
      </c>
      <c r="J179" s="13">
        <f t="shared" ref="J179:J180" si="173">F179*7.1%</f>
        <v>14199.999999999998</v>
      </c>
      <c r="K179" s="13">
        <f t="shared" ref="K179:K199" si="174">62400*1.15%</f>
        <v>717.6</v>
      </c>
      <c r="L179" s="13">
        <f>156000*3.04%</f>
        <v>4742.3999999999996</v>
      </c>
      <c r="M179" s="13">
        <f>156000*7.09%</f>
        <v>11060.400000000001</v>
      </c>
      <c r="N179" s="67"/>
      <c r="O179" s="13">
        <f t="shared" ref="O179:O180" si="175">I179+J179+K179+L179+M179</f>
        <v>36460.400000000001</v>
      </c>
      <c r="P179" s="67"/>
      <c r="Q179" s="13">
        <f t="shared" si="126"/>
        <v>46444.67</v>
      </c>
      <c r="R179" s="13">
        <f t="shared" ref="R179:R180" si="176">+M179+K179+J179</f>
        <v>25978</v>
      </c>
      <c r="S179" s="42">
        <f t="shared" si="112"/>
        <v>153555.33000000002</v>
      </c>
    </row>
    <row r="180" spans="1:19" s="14" customFormat="1" ht="12">
      <c r="A180" s="11">
        <f>A179+1</f>
        <v>138</v>
      </c>
      <c r="B180" s="12" t="s">
        <v>241</v>
      </c>
      <c r="C180" s="12" t="s">
        <v>44</v>
      </c>
      <c r="D180" s="11" t="s">
        <v>45</v>
      </c>
      <c r="E180" s="11" t="s">
        <v>30</v>
      </c>
      <c r="F180" s="13">
        <v>75000</v>
      </c>
      <c r="G180" s="13">
        <v>6309.38</v>
      </c>
      <c r="H180" s="13">
        <v>0</v>
      </c>
      <c r="I180" s="13">
        <f t="shared" si="125"/>
        <v>2152.5</v>
      </c>
      <c r="J180" s="13">
        <f t="shared" si="173"/>
        <v>5324.9999999999991</v>
      </c>
      <c r="K180" s="13">
        <f t="shared" si="174"/>
        <v>717.6</v>
      </c>
      <c r="L180" s="42">
        <f t="shared" ref="L180" si="177">+F180*3.04%</f>
        <v>2280</v>
      </c>
      <c r="M180" s="13">
        <f t="shared" ref="M180" si="178">F180*7.09%</f>
        <v>5317.5</v>
      </c>
      <c r="N180" s="67"/>
      <c r="O180" s="13">
        <f t="shared" si="175"/>
        <v>15792.599999999999</v>
      </c>
      <c r="P180" s="67"/>
      <c r="Q180" s="13">
        <f t="shared" si="126"/>
        <v>10741.880000000001</v>
      </c>
      <c r="R180" s="13">
        <f t="shared" si="176"/>
        <v>11360.099999999999</v>
      </c>
      <c r="S180" s="42">
        <f t="shared" si="112"/>
        <v>64258.119999999995</v>
      </c>
    </row>
    <row r="181" spans="1:19" s="14" customFormat="1" ht="12">
      <c r="A181" s="29" t="s">
        <v>242</v>
      </c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1"/>
      <c r="O181" s="30"/>
      <c r="P181" s="31"/>
      <c r="Q181" s="32"/>
      <c r="R181" s="32"/>
      <c r="S181" s="33"/>
    </row>
    <row r="182" spans="1:19" s="44" customFormat="1" ht="12">
      <c r="A182" s="11">
        <f>A180+1</f>
        <v>139</v>
      </c>
      <c r="B182" s="68" t="s">
        <v>243</v>
      </c>
      <c r="C182" s="68" t="s">
        <v>244</v>
      </c>
      <c r="D182" s="17" t="s">
        <v>29</v>
      </c>
      <c r="E182" s="17" t="s">
        <v>41</v>
      </c>
      <c r="F182" s="42">
        <v>186462.98</v>
      </c>
      <c r="G182" s="42">
        <v>32675.14</v>
      </c>
      <c r="H182" s="42">
        <v>0</v>
      </c>
      <c r="I182" s="42">
        <f t="shared" si="125"/>
        <v>5351.4875259999999</v>
      </c>
      <c r="J182" s="42">
        <f t="shared" ref="J182:J183" si="179">F182*7.1%</f>
        <v>13238.871579999999</v>
      </c>
      <c r="K182" s="42">
        <f t="shared" si="174"/>
        <v>717.6</v>
      </c>
      <c r="L182" s="42">
        <f>156000*3.04%</f>
        <v>4742.3999999999996</v>
      </c>
      <c r="M182" s="42">
        <f>156000*7.09%</f>
        <v>11060.400000000001</v>
      </c>
      <c r="N182" s="69"/>
      <c r="O182" s="42">
        <f t="shared" ref="O182:O183" si="180">I182+J182+K182+L182+M182</f>
        <v>35110.759105999998</v>
      </c>
      <c r="P182" s="69">
        <v>2826.95</v>
      </c>
      <c r="Q182" s="42">
        <f t="shared" si="126"/>
        <v>45595.977526000002</v>
      </c>
      <c r="R182" s="42">
        <f t="shared" ref="R182:R183" si="181">+M182+K182+J182</f>
        <v>25016.871579999999</v>
      </c>
      <c r="S182" s="42">
        <f t="shared" si="112"/>
        <v>140867.00247400001</v>
      </c>
    </row>
    <row r="183" spans="1:19" s="14" customFormat="1" ht="12">
      <c r="A183" s="11">
        <f>A182+1</f>
        <v>140</v>
      </c>
      <c r="B183" s="19" t="s">
        <v>245</v>
      </c>
      <c r="C183" s="19" t="s">
        <v>246</v>
      </c>
      <c r="D183" s="11" t="s">
        <v>29</v>
      </c>
      <c r="E183" s="20" t="s">
        <v>41</v>
      </c>
      <c r="F183" s="21">
        <v>75000</v>
      </c>
      <c r="G183" s="21">
        <v>6309.38</v>
      </c>
      <c r="H183" s="21">
        <v>0</v>
      </c>
      <c r="I183" s="13">
        <f t="shared" si="125"/>
        <v>2152.5</v>
      </c>
      <c r="J183" s="13">
        <f t="shared" si="179"/>
        <v>5324.9999999999991</v>
      </c>
      <c r="K183" s="13">
        <f t="shared" si="174"/>
        <v>717.6</v>
      </c>
      <c r="L183" s="42">
        <f t="shared" ref="L183" si="182">+F183*3.04%</f>
        <v>2280</v>
      </c>
      <c r="M183" s="13">
        <f t="shared" ref="M183" si="183">F183*7.09%</f>
        <v>5317.5</v>
      </c>
      <c r="N183" s="22"/>
      <c r="O183" s="13">
        <f t="shared" si="180"/>
        <v>15792.599999999999</v>
      </c>
      <c r="P183" s="22">
        <v>25</v>
      </c>
      <c r="Q183" s="13">
        <f t="shared" si="126"/>
        <v>10766.880000000001</v>
      </c>
      <c r="R183" s="13">
        <f t="shared" si="181"/>
        <v>11360.099999999999</v>
      </c>
      <c r="S183" s="42">
        <f t="shared" si="112"/>
        <v>64233.119999999995</v>
      </c>
    </row>
    <row r="184" spans="1:19" s="14" customFormat="1" ht="12">
      <c r="A184" s="29" t="s">
        <v>247</v>
      </c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1"/>
      <c r="O184" s="30"/>
      <c r="P184" s="31"/>
      <c r="Q184" s="32"/>
      <c r="R184" s="32"/>
      <c r="S184" s="33"/>
    </row>
    <row r="185" spans="1:19" s="44" customFormat="1" ht="12">
      <c r="A185" s="11">
        <f>A183+1</f>
        <v>141</v>
      </c>
      <c r="B185" s="68" t="s">
        <v>248</v>
      </c>
      <c r="C185" s="68" t="s">
        <v>244</v>
      </c>
      <c r="D185" s="17" t="s">
        <v>29</v>
      </c>
      <c r="E185" s="17" t="s">
        <v>41</v>
      </c>
      <c r="F185" s="42">
        <v>155000</v>
      </c>
      <c r="G185" s="42">
        <v>33228.57</v>
      </c>
      <c r="H185" s="42">
        <v>0</v>
      </c>
      <c r="I185" s="42">
        <f>+F185*2.87%</f>
        <v>4448.5</v>
      </c>
      <c r="J185" s="42">
        <f t="shared" ref="J185" si="184">F185*7.1%</f>
        <v>11004.999999999998</v>
      </c>
      <c r="K185" s="42">
        <f t="shared" si="174"/>
        <v>717.6</v>
      </c>
      <c r="L185" s="42">
        <f>+F185*3.04%</f>
        <v>4712</v>
      </c>
      <c r="M185" s="42">
        <f t="shared" ref="M185" si="185">F185*7.09%</f>
        <v>10989.5</v>
      </c>
      <c r="N185" s="69"/>
      <c r="O185" s="42">
        <f t="shared" ref="O185" si="186">I185+J185+K185+L185+M185</f>
        <v>31872.6</v>
      </c>
      <c r="P185" s="69">
        <v>11595.01</v>
      </c>
      <c r="Q185" s="42">
        <f t="shared" ref="Q185" si="187">+I185+L185+N185+P185+G185+H185</f>
        <v>53984.08</v>
      </c>
      <c r="R185" s="42">
        <f t="shared" ref="R185" si="188">+M185+K185+J185</f>
        <v>22712.1</v>
      </c>
      <c r="S185" s="42">
        <f t="shared" ref="S185" si="189">+F185-Q185</f>
        <v>101015.92</v>
      </c>
    </row>
    <row r="186" spans="1:19" s="44" customFormat="1" ht="12">
      <c r="A186" s="11">
        <f>A185+1</f>
        <v>142</v>
      </c>
      <c r="B186" s="68" t="s">
        <v>249</v>
      </c>
      <c r="C186" s="68" t="s">
        <v>213</v>
      </c>
      <c r="D186" s="17" t="s">
        <v>29</v>
      </c>
      <c r="E186" s="17" t="s">
        <v>41</v>
      </c>
      <c r="F186" s="42">
        <v>97612.68</v>
      </c>
      <c r="G186" s="42">
        <v>11543.81</v>
      </c>
      <c r="H186" s="42">
        <v>0</v>
      </c>
      <c r="I186" s="42">
        <f t="shared" si="125"/>
        <v>2801.4839159999997</v>
      </c>
      <c r="J186" s="42">
        <f t="shared" ref="J186:J189" si="190">F186*7.1%</f>
        <v>6930.5002799999993</v>
      </c>
      <c r="K186" s="42">
        <f t="shared" si="174"/>
        <v>717.6</v>
      </c>
      <c r="L186" s="42">
        <f t="shared" ref="L186:L189" si="191">+F186*3.04%</f>
        <v>2967.4254719999999</v>
      </c>
      <c r="M186" s="42">
        <f t="shared" ref="M186:M189" si="192">F186*7.09%</f>
        <v>6920.739012</v>
      </c>
      <c r="N186" s="69"/>
      <c r="O186" s="42">
        <f t="shared" ref="O186:O189" si="193">I186+J186+K186+L186+M186</f>
        <v>20337.748679999997</v>
      </c>
      <c r="P186" s="42">
        <v>4494.2</v>
      </c>
      <c r="Q186" s="42">
        <f t="shared" si="126"/>
        <v>21806.919388000002</v>
      </c>
      <c r="R186" s="42">
        <f t="shared" ref="R186:R189" si="194">+M186+K186+J186</f>
        <v>14568.839292000001</v>
      </c>
      <c r="S186" s="42">
        <f t="shared" si="112"/>
        <v>75805.760611999984</v>
      </c>
    </row>
    <row r="187" spans="1:19" s="44" customFormat="1" ht="12">
      <c r="A187" s="17">
        <f t="shared" ref="A187:A189" si="195">A186+1</f>
        <v>143</v>
      </c>
      <c r="B187" s="68" t="s">
        <v>250</v>
      </c>
      <c r="C187" s="68" t="s">
        <v>251</v>
      </c>
      <c r="D187" s="17" t="s">
        <v>29</v>
      </c>
      <c r="E187" s="17" t="s">
        <v>30</v>
      </c>
      <c r="F187" s="42">
        <v>89100</v>
      </c>
      <c r="G187" s="42">
        <v>10011.870000000001</v>
      </c>
      <c r="H187" s="42">
        <v>0</v>
      </c>
      <c r="I187" s="42">
        <f t="shared" si="125"/>
        <v>2557.17</v>
      </c>
      <c r="J187" s="42">
        <f t="shared" si="190"/>
        <v>6326.0999999999995</v>
      </c>
      <c r="K187" s="42">
        <f t="shared" si="174"/>
        <v>717.6</v>
      </c>
      <c r="L187" s="42">
        <f t="shared" si="191"/>
        <v>2708.64</v>
      </c>
      <c r="M187" s="42">
        <f t="shared" si="192"/>
        <v>6317.1900000000005</v>
      </c>
      <c r="N187" s="69"/>
      <c r="O187" s="42">
        <f t="shared" si="193"/>
        <v>18626.7</v>
      </c>
      <c r="P187" s="42">
        <v>1407.51</v>
      </c>
      <c r="Q187" s="42">
        <f t="shared" si="126"/>
        <v>16685.190000000002</v>
      </c>
      <c r="R187" s="42">
        <f t="shared" si="194"/>
        <v>13360.89</v>
      </c>
      <c r="S187" s="42">
        <f t="shared" si="112"/>
        <v>72414.81</v>
      </c>
    </row>
    <row r="188" spans="1:19" s="44" customFormat="1" ht="12">
      <c r="A188" s="17">
        <f t="shared" si="195"/>
        <v>144</v>
      </c>
      <c r="B188" s="68" t="s">
        <v>252</v>
      </c>
      <c r="C188" s="68" t="s">
        <v>251</v>
      </c>
      <c r="D188" s="17" t="s">
        <v>29</v>
      </c>
      <c r="E188" s="17" t="s">
        <v>41</v>
      </c>
      <c r="F188" s="42">
        <v>89100</v>
      </c>
      <c r="G188" s="42">
        <v>9541.42</v>
      </c>
      <c r="H188" s="42">
        <v>0</v>
      </c>
      <c r="I188" s="42">
        <f t="shared" si="125"/>
        <v>2557.17</v>
      </c>
      <c r="J188" s="42">
        <f t="shared" si="190"/>
        <v>6326.0999999999995</v>
      </c>
      <c r="K188" s="42">
        <f t="shared" si="174"/>
        <v>717.6</v>
      </c>
      <c r="L188" s="42">
        <f t="shared" si="191"/>
        <v>2708.64</v>
      </c>
      <c r="M188" s="42">
        <f t="shared" si="192"/>
        <v>6317.1900000000005</v>
      </c>
      <c r="N188" s="69"/>
      <c r="O188" s="42">
        <f t="shared" si="193"/>
        <v>18626.7</v>
      </c>
      <c r="P188" s="69">
        <v>1366.51</v>
      </c>
      <c r="Q188" s="42">
        <f t="shared" si="126"/>
        <v>16173.74</v>
      </c>
      <c r="R188" s="42">
        <f t="shared" si="194"/>
        <v>13360.89</v>
      </c>
      <c r="S188" s="42">
        <f t="shared" si="112"/>
        <v>72926.259999999995</v>
      </c>
    </row>
    <row r="189" spans="1:19" s="14" customFormat="1" ht="12">
      <c r="A189" s="17">
        <f t="shared" si="195"/>
        <v>145</v>
      </c>
      <c r="B189" s="68" t="s">
        <v>253</v>
      </c>
      <c r="C189" s="68" t="s">
        <v>44</v>
      </c>
      <c r="D189" s="17" t="s">
        <v>29</v>
      </c>
      <c r="E189" s="17" t="s">
        <v>41</v>
      </c>
      <c r="F189" s="42">
        <v>86250</v>
      </c>
      <c r="G189" s="42">
        <v>8275.9599999999991</v>
      </c>
      <c r="H189" s="42">
        <v>0</v>
      </c>
      <c r="I189" s="42">
        <f t="shared" si="125"/>
        <v>2475.375</v>
      </c>
      <c r="J189" s="42">
        <f t="shared" si="190"/>
        <v>6123.7499999999991</v>
      </c>
      <c r="K189" s="42">
        <f t="shared" si="174"/>
        <v>717.6</v>
      </c>
      <c r="L189" s="42">
        <f t="shared" si="191"/>
        <v>2622</v>
      </c>
      <c r="M189" s="42">
        <f t="shared" si="192"/>
        <v>6115.125</v>
      </c>
      <c r="N189" s="69">
        <v>2380.2399999999998</v>
      </c>
      <c r="O189" s="42">
        <f t="shared" si="193"/>
        <v>18053.849999999999</v>
      </c>
      <c r="P189" s="69">
        <v>5993.5</v>
      </c>
      <c r="Q189" s="42">
        <f t="shared" si="126"/>
        <v>21747.074999999997</v>
      </c>
      <c r="R189" s="42">
        <f t="shared" si="194"/>
        <v>12956.474999999999</v>
      </c>
      <c r="S189" s="42">
        <f t="shared" si="112"/>
        <v>64502.925000000003</v>
      </c>
    </row>
    <row r="190" spans="1:19" s="14" customFormat="1" ht="12">
      <c r="A190" s="29" t="s">
        <v>254</v>
      </c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1"/>
      <c r="O190" s="30"/>
      <c r="P190" s="31"/>
      <c r="Q190" s="32"/>
      <c r="R190" s="32"/>
      <c r="S190" s="33"/>
    </row>
    <row r="191" spans="1:19" s="14" customFormat="1" ht="12">
      <c r="A191" s="11">
        <f>A189+1</f>
        <v>146</v>
      </c>
      <c r="B191" s="12" t="s">
        <v>255</v>
      </c>
      <c r="C191" s="12" t="s">
        <v>55</v>
      </c>
      <c r="D191" s="11" t="s">
        <v>29</v>
      </c>
      <c r="E191" s="11" t="s">
        <v>41</v>
      </c>
      <c r="F191" s="13">
        <v>130000</v>
      </c>
      <c r="G191" s="13">
        <v>19162.12</v>
      </c>
      <c r="H191" s="13">
        <v>0</v>
      </c>
      <c r="I191" s="13">
        <f t="shared" si="125"/>
        <v>3731</v>
      </c>
      <c r="J191" s="13">
        <f t="shared" ref="J191" si="196">F191*7.1%</f>
        <v>9230</v>
      </c>
      <c r="K191" s="13">
        <f t="shared" si="174"/>
        <v>717.6</v>
      </c>
      <c r="L191" s="42">
        <f t="shared" ref="L191:L195" si="197">+F191*3.04%</f>
        <v>3952</v>
      </c>
      <c r="M191" s="13">
        <f t="shared" ref="M191" si="198">F191*7.09%</f>
        <v>9217</v>
      </c>
      <c r="N191" s="67"/>
      <c r="O191" s="13">
        <f t="shared" ref="O191" si="199">I191+J191+K191+L191+M191</f>
        <v>26847.599999999999</v>
      </c>
      <c r="P191" s="67">
        <v>25</v>
      </c>
      <c r="Q191" s="13">
        <f t="shared" si="126"/>
        <v>26870.12</v>
      </c>
      <c r="R191" s="13">
        <f>+M191+K191+J191</f>
        <v>19164.599999999999</v>
      </c>
      <c r="S191" s="42">
        <f t="shared" si="112"/>
        <v>103129.88</v>
      </c>
    </row>
    <row r="192" spans="1:19" s="14" customFormat="1" ht="12">
      <c r="A192" s="29" t="s">
        <v>256</v>
      </c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1"/>
      <c r="O192" s="30"/>
      <c r="P192" s="31"/>
      <c r="Q192" s="32"/>
      <c r="R192" s="32"/>
      <c r="S192" s="33"/>
    </row>
    <row r="193" spans="1:20" s="14" customFormat="1" ht="12">
      <c r="A193" s="11">
        <f>A191+1</f>
        <v>147</v>
      </c>
      <c r="B193" s="12" t="s">
        <v>257</v>
      </c>
      <c r="C193" s="12" t="s">
        <v>55</v>
      </c>
      <c r="D193" s="11" t="s">
        <v>29</v>
      </c>
      <c r="E193" s="11" t="s">
        <v>30</v>
      </c>
      <c r="F193" s="13">
        <v>130000</v>
      </c>
      <c r="G193" s="13">
        <v>19162.12</v>
      </c>
      <c r="H193" s="13">
        <v>0</v>
      </c>
      <c r="I193" s="13">
        <f t="shared" si="125"/>
        <v>3731</v>
      </c>
      <c r="J193" s="13">
        <f t="shared" ref="J193" si="200">F193*7.1%</f>
        <v>9230</v>
      </c>
      <c r="K193" s="13">
        <f t="shared" si="174"/>
        <v>717.6</v>
      </c>
      <c r="L193" s="42">
        <f t="shared" si="197"/>
        <v>3952</v>
      </c>
      <c r="M193" s="13">
        <f t="shared" ref="M193" si="201">F193*7.09%</f>
        <v>9217</v>
      </c>
      <c r="N193" s="67"/>
      <c r="O193" s="13">
        <f t="shared" ref="O193" si="202">I193+J193+K193+L193+M193</f>
        <v>26847.599999999999</v>
      </c>
      <c r="P193" s="67">
        <v>25</v>
      </c>
      <c r="Q193" s="13">
        <f t="shared" si="126"/>
        <v>26870.12</v>
      </c>
      <c r="R193" s="13">
        <f>+M193+K193+J193</f>
        <v>19164.599999999999</v>
      </c>
      <c r="S193" s="42">
        <f t="shared" si="112"/>
        <v>103129.88</v>
      </c>
    </row>
    <row r="194" spans="1:20" s="14" customFormat="1" ht="12">
      <c r="A194" s="29" t="s">
        <v>258</v>
      </c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1"/>
      <c r="O194" s="30"/>
      <c r="P194" s="31"/>
      <c r="Q194" s="32"/>
      <c r="R194" s="32"/>
      <c r="S194" s="33"/>
    </row>
    <row r="195" spans="1:20" s="14" customFormat="1" ht="12">
      <c r="A195" s="11">
        <f>A193+1</f>
        <v>148</v>
      </c>
      <c r="B195" s="12" t="s">
        <v>259</v>
      </c>
      <c r="C195" s="12" t="s">
        <v>44</v>
      </c>
      <c r="D195" s="11" t="s">
        <v>29</v>
      </c>
      <c r="E195" s="11" t="s">
        <v>30</v>
      </c>
      <c r="F195" s="13">
        <v>130000</v>
      </c>
      <c r="G195" s="13">
        <v>19162.12</v>
      </c>
      <c r="H195" s="13">
        <v>0</v>
      </c>
      <c r="I195" s="13">
        <f t="shared" si="125"/>
        <v>3731</v>
      </c>
      <c r="J195" s="13">
        <f t="shared" ref="J195" si="203">F195*7.1%</f>
        <v>9230</v>
      </c>
      <c r="K195" s="13">
        <f t="shared" si="174"/>
        <v>717.6</v>
      </c>
      <c r="L195" s="42">
        <f t="shared" si="197"/>
        <v>3952</v>
      </c>
      <c r="M195" s="13">
        <f t="shared" ref="M195" si="204">F195*7.09%</f>
        <v>9217</v>
      </c>
      <c r="N195" s="67"/>
      <c r="O195" s="13">
        <f t="shared" ref="O195" si="205">I195+J195+K195+L195+M195</f>
        <v>26847.599999999999</v>
      </c>
      <c r="P195" s="67">
        <v>25</v>
      </c>
      <c r="Q195" s="13">
        <f t="shared" si="126"/>
        <v>26870.12</v>
      </c>
      <c r="R195" s="13">
        <f>+M195+K195+J195</f>
        <v>19164.599999999999</v>
      </c>
      <c r="S195" s="42">
        <f t="shared" si="112"/>
        <v>103129.88</v>
      </c>
    </row>
    <row r="196" spans="1:20" s="14" customFormat="1" ht="12">
      <c r="A196" s="29" t="s">
        <v>260</v>
      </c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1"/>
      <c r="O196" s="30"/>
      <c r="P196" s="31"/>
      <c r="Q196" s="32"/>
      <c r="R196" s="32"/>
      <c r="S196" s="33"/>
    </row>
    <row r="197" spans="1:20" s="44" customFormat="1" ht="12">
      <c r="A197" s="11">
        <f>A195+1</f>
        <v>149</v>
      </c>
      <c r="B197" s="68" t="s">
        <v>261</v>
      </c>
      <c r="C197" s="68" t="s">
        <v>140</v>
      </c>
      <c r="D197" s="17" t="s">
        <v>29</v>
      </c>
      <c r="E197" s="17" t="s">
        <v>30</v>
      </c>
      <c r="F197" s="42">
        <v>216810</v>
      </c>
      <c r="G197" s="42">
        <v>40044.160000000003</v>
      </c>
      <c r="H197" s="42">
        <v>0</v>
      </c>
      <c r="I197" s="42">
        <f t="shared" si="125"/>
        <v>6222.4470000000001</v>
      </c>
      <c r="J197" s="42">
        <f t="shared" ref="J197:J200" si="206">F197*7.1%</f>
        <v>15393.509999999998</v>
      </c>
      <c r="K197" s="42">
        <f t="shared" si="174"/>
        <v>717.6</v>
      </c>
      <c r="L197" s="42">
        <f>156000*3.04%</f>
        <v>4742.3999999999996</v>
      </c>
      <c r="M197" s="42">
        <f>156000*7.09%</f>
        <v>11060.400000000001</v>
      </c>
      <c r="N197" s="69"/>
      <c r="O197" s="42">
        <f t="shared" ref="O197:O200" si="207">I197+J197+K197+L197+M197</f>
        <v>38136.356999999996</v>
      </c>
      <c r="P197" s="69">
        <v>3282.16</v>
      </c>
      <c r="Q197" s="42">
        <f t="shared" si="126"/>
        <v>54291.167000000001</v>
      </c>
      <c r="R197" s="42">
        <f t="shared" ref="R197:R200" si="208">+M197+K197+J197</f>
        <v>27171.510000000002</v>
      </c>
      <c r="S197" s="42">
        <f t="shared" si="112"/>
        <v>162518.83299999998</v>
      </c>
    </row>
    <row r="198" spans="1:20" s="44" customFormat="1" ht="12">
      <c r="A198" s="11">
        <f>A197+1</f>
        <v>150</v>
      </c>
      <c r="B198" s="68" t="s">
        <v>262</v>
      </c>
      <c r="C198" s="68" t="s">
        <v>213</v>
      </c>
      <c r="D198" s="17" t="s">
        <v>29</v>
      </c>
      <c r="E198" s="17" t="s">
        <v>41</v>
      </c>
      <c r="F198" s="42">
        <v>126003.11</v>
      </c>
      <c r="G198" s="42">
        <v>18221.95</v>
      </c>
      <c r="H198" s="42">
        <v>0</v>
      </c>
      <c r="I198" s="42">
        <f t="shared" si="125"/>
        <v>3616.2892569999999</v>
      </c>
      <c r="J198" s="42">
        <f t="shared" si="206"/>
        <v>8946.2208099999989</v>
      </c>
      <c r="K198" s="42">
        <f t="shared" si="174"/>
        <v>717.6</v>
      </c>
      <c r="L198" s="42">
        <f t="shared" ref="L198:L200" si="209">+F198*3.04%</f>
        <v>3830.4945440000001</v>
      </c>
      <c r="M198" s="42">
        <f t="shared" ref="M198" si="210">F198*7.09%</f>
        <v>8933.6204990000006</v>
      </c>
      <c r="N198" s="69"/>
      <c r="O198" s="42">
        <f t="shared" si="207"/>
        <v>26044.225109999999</v>
      </c>
      <c r="P198" s="69">
        <v>1945.06</v>
      </c>
      <c r="Q198" s="42">
        <f t="shared" si="126"/>
        <v>27613.793801</v>
      </c>
      <c r="R198" s="42">
        <f t="shared" si="208"/>
        <v>18597.441309000002</v>
      </c>
      <c r="S198" s="42">
        <f t="shared" ref="S198:S232" si="211">+F198-Q198</f>
        <v>98389.316198999994</v>
      </c>
    </row>
    <row r="199" spans="1:20" s="44" customFormat="1" ht="12">
      <c r="A199" s="11">
        <f>A198+1</f>
        <v>151</v>
      </c>
      <c r="B199" s="68" t="s">
        <v>264</v>
      </c>
      <c r="C199" s="68" t="s">
        <v>265</v>
      </c>
      <c r="D199" s="17" t="s">
        <v>29</v>
      </c>
      <c r="E199" s="17" t="s">
        <v>41</v>
      </c>
      <c r="F199" s="42">
        <v>65621.490000000005</v>
      </c>
      <c r="G199" s="42">
        <v>7955.2</v>
      </c>
      <c r="H199" s="42">
        <v>0</v>
      </c>
      <c r="I199" s="42">
        <f t="shared" si="125"/>
        <v>1883.3367630000002</v>
      </c>
      <c r="J199" s="42">
        <f t="shared" si="206"/>
        <v>4659.1257900000001</v>
      </c>
      <c r="K199" s="42">
        <f t="shared" si="174"/>
        <v>717.6</v>
      </c>
      <c r="L199" s="42">
        <f t="shared" si="209"/>
        <v>1994.8932960000002</v>
      </c>
      <c r="M199" s="42">
        <f t="shared" ref="M199:M200" si="212">F199*7.09%</f>
        <v>4652.5636410000006</v>
      </c>
      <c r="N199" s="69">
        <v>1190.1199999999999</v>
      </c>
      <c r="O199" s="42">
        <f t="shared" si="207"/>
        <v>13907.519490000002</v>
      </c>
      <c r="P199" s="69">
        <f>2229.45-1190.12</f>
        <v>1039.33</v>
      </c>
      <c r="Q199" s="42">
        <f t="shared" si="126"/>
        <v>14062.880058999999</v>
      </c>
      <c r="R199" s="42">
        <f t="shared" si="208"/>
        <v>10029.289431000001</v>
      </c>
      <c r="S199" s="42">
        <f t="shared" si="211"/>
        <v>51558.609941000002</v>
      </c>
    </row>
    <row r="200" spans="1:20" s="14" customFormat="1" ht="12">
      <c r="A200" s="11">
        <f t="shared" ref="A200" si="213">A199+1</f>
        <v>152</v>
      </c>
      <c r="B200" s="19" t="s">
        <v>266</v>
      </c>
      <c r="C200" s="19" t="s">
        <v>111</v>
      </c>
      <c r="D200" s="11" t="s">
        <v>29</v>
      </c>
      <c r="E200" s="20" t="s">
        <v>30</v>
      </c>
      <c r="F200" s="21">
        <v>51480</v>
      </c>
      <c r="G200" s="21">
        <v>2062.88</v>
      </c>
      <c r="H200" s="21">
        <v>0</v>
      </c>
      <c r="I200" s="13">
        <f t="shared" si="125"/>
        <v>1477.4759999999999</v>
      </c>
      <c r="J200" s="13">
        <f t="shared" si="206"/>
        <v>3655.0799999999995</v>
      </c>
      <c r="K200" s="13">
        <f t="shared" ref="K200" si="214">F200*1.15%</f>
        <v>592.02</v>
      </c>
      <c r="L200" s="42">
        <f t="shared" si="209"/>
        <v>1564.992</v>
      </c>
      <c r="M200" s="13">
        <f t="shared" si="212"/>
        <v>3649.9320000000002</v>
      </c>
      <c r="N200" s="22"/>
      <c r="O200" s="13">
        <f t="shared" si="207"/>
        <v>10939.5</v>
      </c>
      <c r="P200" s="22">
        <v>5614.41</v>
      </c>
      <c r="Q200" s="13">
        <f t="shared" si="126"/>
        <v>10719.758000000002</v>
      </c>
      <c r="R200" s="13">
        <f t="shared" si="208"/>
        <v>7897.0319999999992</v>
      </c>
      <c r="S200" s="42">
        <f t="shared" si="211"/>
        <v>40760.241999999998</v>
      </c>
    </row>
    <row r="201" spans="1:20" s="14" customFormat="1" ht="12">
      <c r="A201" s="29" t="s">
        <v>267</v>
      </c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1"/>
      <c r="O201" s="30"/>
      <c r="P201" s="31"/>
      <c r="Q201" s="32"/>
      <c r="R201" s="32"/>
      <c r="S201" s="33"/>
    </row>
    <row r="202" spans="1:20" s="14" customFormat="1" ht="12">
      <c r="A202" s="11">
        <f>A200+1</f>
        <v>153</v>
      </c>
      <c r="B202" s="12" t="s">
        <v>268</v>
      </c>
      <c r="C202" s="12" t="s">
        <v>111</v>
      </c>
      <c r="D202" s="11" t="s">
        <v>45</v>
      </c>
      <c r="E202" s="11" t="s">
        <v>30</v>
      </c>
      <c r="F202" s="13">
        <v>46000</v>
      </c>
      <c r="G202" s="13">
        <v>1289.46</v>
      </c>
      <c r="H202" s="13">
        <v>0</v>
      </c>
      <c r="I202" s="13">
        <f t="shared" si="125"/>
        <v>1320.2</v>
      </c>
      <c r="J202" s="13">
        <f t="shared" ref="J202:J203" si="215">F202*7.1%</f>
        <v>3265.9999999999995</v>
      </c>
      <c r="K202" s="13">
        <f t="shared" ref="K202:K203" si="216">F202*1.15%</f>
        <v>529</v>
      </c>
      <c r="L202" s="42">
        <f t="shared" ref="L202:L203" si="217">+F202*3.04%</f>
        <v>1398.4</v>
      </c>
      <c r="M202" s="13">
        <f t="shared" ref="M202:M203" si="218">F202*7.09%</f>
        <v>3261.4</v>
      </c>
      <c r="N202" s="67"/>
      <c r="O202" s="13">
        <f t="shared" ref="O202:O203" si="219">I202+J202+K202+L202+M202</f>
        <v>9775</v>
      </c>
      <c r="P202" s="67"/>
      <c r="Q202" s="13">
        <f t="shared" si="126"/>
        <v>4008.0600000000004</v>
      </c>
      <c r="R202" s="13">
        <f t="shared" ref="R202:R203" si="220">+M202+K202+J202</f>
        <v>7056.4</v>
      </c>
      <c r="S202" s="42">
        <f t="shared" si="211"/>
        <v>41991.94</v>
      </c>
    </row>
    <row r="203" spans="1:20" s="44" customFormat="1" ht="12">
      <c r="A203" s="17">
        <f>A202+1</f>
        <v>154</v>
      </c>
      <c r="B203" s="68" t="s">
        <v>269</v>
      </c>
      <c r="C203" s="65" t="s">
        <v>270</v>
      </c>
      <c r="D203" s="17" t="s">
        <v>45</v>
      </c>
      <c r="E203" s="17" t="s">
        <v>30</v>
      </c>
      <c r="F203" s="42">
        <v>50000</v>
      </c>
      <c r="G203" s="42">
        <v>1496.96</v>
      </c>
      <c r="H203" s="42">
        <v>0</v>
      </c>
      <c r="I203" s="13">
        <f t="shared" si="125"/>
        <v>1435</v>
      </c>
      <c r="J203" s="42">
        <f t="shared" si="215"/>
        <v>3549.9999999999995</v>
      </c>
      <c r="K203" s="42">
        <f t="shared" si="216"/>
        <v>575</v>
      </c>
      <c r="L203" s="42">
        <f t="shared" si="217"/>
        <v>1520</v>
      </c>
      <c r="M203" s="42">
        <f t="shared" si="218"/>
        <v>3545.0000000000005</v>
      </c>
      <c r="N203" s="69">
        <v>2380.2399999999998</v>
      </c>
      <c r="O203" s="42">
        <f t="shared" si="219"/>
        <v>10625</v>
      </c>
      <c r="P203" s="69">
        <f>33355.88-N203</f>
        <v>30975.64</v>
      </c>
      <c r="Q203" s="42">
        <f t="shared" si="126"/>
        <v>37807.839999999997</v>
      </c>
      <c r="R203" s="42">
        <f t="shared" si="220"/>
        <v>7670</v>
      </c>
      <c r="S203" s="42">
        <f t="shared" si="211"/>
        <v>12192.160000000003</v>
      </c>
      <c r="T203" s="66"/>
    </row>
    <row r="204" spans="1:20" s="14" customFormat="1" ht="12">
      <c r="A204" s="34" t="s">
        <v>271</v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6"/>
      <c r="O204" s="35"/>
      <c r="P204" s="36"/>
      <c r="Q204" s="37"/>
      <c r="R204" s="37"/>
      <c r="S204" s="38"/>
    </row>
    <row r="205" spans="1:20" s="14" customFormat="1" ht="12">
      <c r="A205" s="11">
        <f>A203+1</f>
        <v>155</v>
      </c>
      <c r="B205" s="19" t="s">
        <v>272</v>
      </c>
      <c r="C205" s="19" t="s">
        <v>244</v>
      </c>
      <c r="D205" s="11" t="s">
        <v>29</v>
      </c>
      <c r="E205" s="20" t="s">
        <v>41</v>
      </c>
      <c r="F205" s="21">
        <v>120951.6</v>
      </c>
      <c r="G205" s="21">
        <v>24311.7</v>
      </c>
      <c r="H205" s="21">
        <v>0</v>
      </c>
      <c r="I205" s="13">
        <f t="shared" si="125"/>
        <v>3471.3109200000004</v>
      </c>
      <c r="J205" s="13">
        <f t="shared" ref="J205" si="221">F205*7.1%</f>
        <v>8587.5635999999995</v>
      </c>
      <c r="K205" s="13">
        <f t="shared" ref="K205" si="222">62400*1.15%</f>
        <v>717.6</v>
      </c>
      <c r="L205" s="42">
        <f t="shared" ref="L205:L208" si="223">+F205*3.04%</f>
        <v>3676.9286400000001</v>
      </c>
      <c r="M205" s="13">
        <f t="shared" ref="M205" si="224">F205*7.09%</f>
        <v>8575.4684400000006</v>
      </c>
      <c r="N205" s="22">
        <v>2380.2399999999998</v>
      </c>
      <c r="O205" s="13">
        <f t="shared" ref="O205" si="225">I205+J205+K205+L205+M205</f>
        <v>25028.871600000002</v>
      </c>
      <c r="P205" s="22">
        <v>4224.5200000000004</v>
      </c>
      <c r="Q205" s="13">
        <f t="shared" si="126"/>
        <v>38064.699560000001</v>
      </c>
      <c r="R205" s="13">
        <f>+M205+K205+J205</f>
        <v>17880.63204</v>
      </c>
      <c r="S205" s="42">
        <f t="shared" si="211"/>
        <v>82886.900439999998</v>
      </c>
    </row>
    <row r="206" spans="1:20" s="14" customFormat="1" ht="12">
      <c r="A206" s="29" t="s">
        <v>273</v>
      </c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1"/>
      <c r="O206" s="30"/>
      <c r="P206" s="31"/>
      <c r="Q206" s="32"/>
      <c r="R206" s="32"/>
      <c r="S206" s="33"/>
    </row>
    <row r="207" spans="1:20" s="44" customFormat="1" ht="12">
      <c r="A207" s="17">
        <f>A205+1</f>
        <v>156</v>
      </c>
      <c r="B207" s="68" t="s">
        <v>274</v>
      </c>
      <c r="C207" s="68" t="s">
        <v>244</v>
      </c>
      <c r="D207" s="17" t="s">
        <v>29</v>
      </c>
      <c r="E207" s="17" t="s">
        <v>30</v>
      </c>
      <c r="F207" s="42">
        <v>155000</v>
      </c>
      <c r="G207" s="42">
        <v>30688.14</v>
      </c>
      <c r="H207" s="42">
        <v>0</v>
      </c>
      <c r="I207" s="42">
        <f t="shared" si="125"/>
        <v>4448.5</v>
      </c>
      <c r="J207" s="42">
        <f t="shared" ref="J207:J208" si="226">F207*7.1%</f>
        <v>11004.999999999998</v>
      </c>
      <c r="K207" s="42">
        <f t="shared" ref="K207" si="227">62400*1.15%</f>
        <v>717.6</v>
      </c>
      <c r="L207" s="42">
        <f t="shared" si="223"/>
        <v>4712</v>
      </c>
      <c r="M207" s="42">
        <f t="shared" ref="M207" si="228">F207*7.09%</f>
        <v>10989.5</v>
      </c>
      <c r="N207" s="69"/>
      <c r="O207" s="42">
        <f t="shared" ref="O207:O208" si="229">I207+J207+K207+L207+M207</f>
        <v>31872.6</v>
      </c>
      <c r="P207" s="69">
        <v>71389.460000000006</v>
      </c>
      <c r="Q207" s="42">
        <f t="shared" si="126"/>
        <v>111238.1</v>
      </c>
      <c r="R207" s="42">
        <f t="shared" ref="R207:R208" si="230">+M207+K207+J207</f>
        <v>22712.1</v>
      </c>
      <c r="S207" s="42">
        <f t="shared" si="211"/>
        <v>43761.899999999994</v>
      </c>
    </row>
    <row r="208" spans="1:20" s="14" customFormat="1" ht="12">
      <c r="A208" s="11">
        <f>A207+1</f>
        <v>157</v>
      </c>
      <c r="B208" s="19" t="s">
        <v>275</v>
      </c>
      <c r="C208" s="19" t="s">
        <v>111</v>
      </c>
      <c r="D208" s="11" t="s">
        <v>29</v>
      </c>
      <c r="E208" s="20" t="s">
        <v>30</v>
      </c>
      <c r="F208" s="21">
        <v>46000</v>
      </c>
      <c r="G208" s="21">
        <v>1289.46</v>
      </c>
      <c r="H208" s="21">
        <v>0</v>
      </c>
      <c r="I208" s="13">
        <f t="shared" ref="I208:I232" si="231">+F208*2.87%</f>
        <v>1320.2</v>
      </c>
      <c r="J208" s="13">
        <f t="shared" si="226"/>
        <v>3265.9999999999995</v>
      </c>
      <c r="K208" s="13">
        <f t="shared" ref="K208" si="232">F208*1.15%</f>
        <v>529</v>
      </c>
      <c r="L208" s="42">
        <f t="shared" si="223"/>
        <v>1398.4</v>
      </c>
      <c r="M208" s="13">
        <f t="shared" ref="M208" si="233">F208*7.09%</f>
        <v>3261.4</v>
      </c>
      <c r="N208" s="22"/>
      <c r="O208" s="13">
        <f t="shared" si="229"/>
        <v>9775</v>
      </c>
      <c r="P208" s="22">
        <v>9491.4500000000007</v>
      </c>
      <c r="Q208" s="13">
        <f t="shared" si="126"/>
        <v>13499.510000000002</v>
      </c>
      <c r="R208" s="13">
        <f t="shared" si="230"/>
        <v>7056.4</v>
      </c>
      <c r="S208" s="42">
        <f t="shared" si="211"/>
        <v>32500.489999999998</v>
      </c>
    </row>
    <row r="209" spans="1:19" s="14" customFormat="1" ht="12">
      <c r="A209" s="29" t="s">
        <v>276</v>
      </c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1"/>
      <c r="O209" s="30"/>
      <c r="P209" s="31"/>
      <c r="Q209" s="32"/>
      <c r="R209" s="32"/>
      <c r="S209" s="33"/>
    </row>
    <row r="210" spans="1:19" s="14" customFormat="1" ht="12">
      <c r="A210" s="11">
        <f>A208+1</f>
        <v>158</v>
      </c>
      <c r="B210" s="19" t="s">
        <v>277</v>
      </c>
      <c r="C210" s="19" t="s">
        <v>213</v>
      </c>
      <c r="D210" s="11" t="s">
        <v>29</v>
      </c>
      <c r="E210" s="20" t="s">
        <v>30</v>
      </c>
      <c r="F210" s="21">
        <v>80217.75</v>
      </c>
      <c r="G210" s="21">
        <v>7452.09</v>
      </c>
      <c r="H210" s="21">
        <v>0</v>
      </c>
      <c r="I210" s="13">
        <f t="shared" si="231"/>
        <v>2302.249425</v>
      </c>
      <c r="J210" s="13">
        <f t="shared" ref="J210" si="234">F210*7.1%</f>
        <v>5695.4602499999992</v>
      </c>
      <c r="K210" s="13">
        <f t="shared" ref="K210" si="235">62400*1.15%</f>
        <v>717.6</v>
      </c>
      <c r="L210" s="42">
        <f t="shared" ref="L210" si="236">+F210*3.04%</f>
        <v>2438.6196</v>
      </c>
      <c r="M210" s="13">
        <f t="shared" ref="M210" si="237">F210*7.09%</f>
        <v>5687.4384749999999</v>
      </c>
      <c r="N210" s="22"/>
      <c r="O210" s="13">
        <f t="shared" ref="O210" si="238">I210+J210+K210+L210+M210</f>
        <v>16841.367749999998</v>
      </c>
      <c r="P210" s="22">
        <v>1258.28</v>
      </c>
      <c r="Q210" s="13">
        <f t="shared" ref="Q210:Q272" si="239">+I210+L210+N210+P210+G210+H210</f>
        <v>13451.239024999999</v>
      </c>
      <c r="R210" s="13">
        <f>+M210+K210+J210</f>
        <v>12100.498724999999</v>
      </c>
      <c r="S210" s="42">
        <f t="shared" si="211"/>
        <v>66766.510974999997</v>
      </c>
    </row>
    <row r="211" spans="1:19" s="14" customFormat="1" ht="12.75" customHeight="1">
      <c r="A211" s="29" t="s">
        <v>278</v>
      </c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1"/>
      <c r="O211" s="30"/>
      <c r="P211" s="31"/>
      <c r="Q211" s="32"/>
      <c r="R211" s="32"/>
      <c r="S211" s="33"/>
    </row>
    <row r="212" spans="1:19" s="14" customFormat="1" ht="12">
      <c r="A212" s="11">
        <f>A210+1</f>
        <v>159</v>
      </c>
      <c r="B212" s="19" t="s">
        <v>279</v>
      </c>
      <c r="C212" s="19" t="s">
        <v>140</v>
      </c>
      <c r="D212" s="11" t="s">
        <v>29</v>
      </c>
      <c r="E212" s="20" t="s">
        <v>30</v>
      </c>
      <c r="F212" s="21">
        <v>200000</v>
      </c>
      <c r="G212" s="21">
        <v>35962.269999999997</v>
      </c>
      <c r="H212" s="21">
        <v>0</v>
      </c>
      <c r="I212" s="13">
        <f t="shared" si="231"/>
        <v>5740</v>
      </c>
      <c r="J212" s="13">
        <f t="shared" ref="J212:J214" si="240">F212*7.1%</f>
        <v>14199.999999999998</v>
      </c>
      <c r="K212" s="13">
        <f t="shared" ref="K212:K213" si="241">62400*1.15%</f>
        <v>717.6</v>
      </c>
      <c r="L212" s="21">
        <f>156000*3.04%</f>
        <v>4742.3999999999996</v>
      </c>
      <c r="M212" s="13">
        <f>156000*7.09%</f>
        <v>11060.400000000001</v>
      </c>
      <c r="N212" s="22"/>
      <c r="O212" s="13">
        <f t="shared" ref="O212:O214" si="242">I212+J212+K212+L212+M212</f>
        <v>36460.400000000001</v>
      </c>
      <c r="P212" s="22"/>
      <c r="Q212" s="13">
        <f t="shared" si="239"/>
        <v>46444.67</v>
      </c>
      <c r="R212" s="13">
        <f t="shared" ref="R212:R214" si="243">+M212+K212+J212</f>
        <v>25978</v>
      </c>
      <c r="S212" s="42">
        <f t="shared" si="211"/>
        <v>153555.33000000002</v>
      </c>
    </row>
    <row r="213" spans="1:19" s="14" customFormat="1" ht="12">
      <c r="A213" s="11">
        <f>A212+1</f>
        <v>160</v>
      </c>
      <c r="B213" s="19" t="s">
        <v>280</v>
      </c>
      <c r="C213" s="19" t="s">
        <v>44</v>
      </c>
      <c r="D213" s="11" t="s">
        <v>45</v>
      </c>
      <c r="E213" s="20" t="s">
        <v>30</v>
      </c>
      <c r="F213" s="21">
        <v>75000</v>
      </c>
      <c r="G213" s="21">
        <v>6309.38</v>
      </c>
      <c r="H213" s="21">
        <v>0</v>
      </c>
      <c r="I213" s="13">
        <f t="shared" si="231"/>
        <v>2152.5</v>
      </c>
      <c r="J213" s="13">
        <f t="shared" si="240"/>
        <v>5324.9999999999991</v>
      </c>
      <c r="K213" s="13">
        <f t="shared" si="241"/>
        <v>717.6</v>
      </c>
      <c r="L213" s="42">
        <f t="shared" ref="L213:L214" si="244">+F213*3.04%</f>
        <v>2280</v>
      </c>
      <c r="M213" s="13">
        <f t="shared" ref="M213:M214" si="245">F213*7.09%</f>
        <v>5317.5</v>
      </c>
      <c r="N213" s="22"/>
      <c r="O213" s="13">
        <f t="shared" si="242"/>
        <v>15792.599999999999</v>
      </c>
      <c r="P213" s="22"/>
      <c r="Q213" s="13">
        <f t="shared" si="239"/>
        <v>10741.880000000001</v>
      </c>
      <c r="R213" s="13">
        <f t="shared" si="243"/>
        <v>11360.099999999999</v>
      </c>
      <c r="S213" s="42">
        <f t="shared" si="211"/>
        <v>64258.119999999995</v>
      </c>
    </row>
    <row r="214" spans="1:19" s="14" customFormat="1" ht="12">
      <c r="A214" s="11">
        <f>A213+1</f>
        <v>161</v>
      </c>
      <c r="B214" s="19" t="s">
        <v>281</v>
      </c>
      <c r="C214" s="19" t="s">
        <v>111</v>
      </c>
      <c r="D214" s="11" t="s">
        <v>29</v>
      </c>
      <c r="E214" s="20" t="s">
        <v>30</v>
      </c>
      <c r="F214" s="21">
        <v>46000</v>
      </c>
      <c r="G214" s="21">
        <v>1289.46</v>
      </c>
      <c r="H214" s="21">
        <v>0</v>
      </c>
      <c r="I214" s="13">
        <f t="shared" si="231"/>
        <v>1320.2</v>
      </c>
      <c r="J214" s="13">
        <f t="shared" si="240"/>
        <v>3265.9999999999995</v>
      </c>
      <c r="K214" s="13">
        <f t="shared" ref="K214" si="246">F214*1.15%</f>
        <v>529</v>
      </c>
      <c r="L214" s="42">
        <f t="shared" si="244"/>
        <v>1398.4</v>
      </c>
      <c r="M214" s="13">
        <f t="shared" si="245"/>
        <v>3261.4</v>
      </c>
      <c r="N214" s="22"/>
      <c r="O214" s="13">
        <f t="shared" si="242"/>
        <v>9775</v>
      </c>
      <c r="P214" s="22">
        <v>2092</v>
      </c>
      <c r="Q214" s="13">
        <f t="shared" si="239"/>
        <v>6100.06</v>
      </c>
      <c r="R214" s="13">
        <f t="shared" si="243"/>
        <v>7056.4</v>
      </c>
      <c r="S214" s="42">
        <f t="shared" si="211"/>
        <v>39899.94</v>
      </c>
    </row>
    <row r="215" spans="1:19" s="14" customFormat="1" ht="12">
      <c r="A215" s="29" t="s">
        <v>282</v>
      </c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1"/>
      <c r="O215" s="30"/>
      <c r="P215" s="31"/>
      <c r="Q215" s="32"/>
      <c r="R215" s="32"/>
      <c r="S215" s="33"/>
    </row>
    <row r="216" spans="1:19" s="44" customFormat="1" ht="12">
      <c r="A216" s="17">
        <f>A214+1</f>
        <v>162</v>
      </c>
      <c r="B216" s="68" t="s">
        <v>283</v>
      </c>
      <c r="C216" s="68" t="s">
        <v>244</v>
      </c>
      <c r="D216" s="17" t="s">
        <v>29</v>
      </c>
      <c r="E216" s="17" t="s">
        <v>30</v>
      </c>
      <c r="F216" s="42">
        <v>155024.45000000001</v>
      </c>
      <c r="G216" s="42">
        <v>25048.5</v>
      </c>
      <c r="H216" s="42">
        <v>0</v>
      </c>
      <c r="I216" s="42">
        <f t="shared" ref="I216" si="247">+F216*2.87%</f>
        <v>4449.2017150000001</v>
      </c>
      <c r="J216" s="42">
        <f t="shared" ref="J216" si="248">F216*7.1%</f>
        <v>11006.73595</v>
      </c>
      <c r="K216" s="42">
        <f t="shared" ref="K216" si="249">62400*1.15%</f>
        <v>717.6</v>
      </c>
      <c r="L216" s="42">
        <f t="shared" ref="L216" si="250">+F216*3.04%</f>
        <v>4712.7432800000006</v>
      </c>
      <c r="M216" s="42">
        <f t="shared" ref="M216" si="251">F216*7.09%</f>
        <v>10991.233505000002</v>
      </c>
      <c r="N216" s="69"/>
      <c r="O216" s="42">
        <f t="shared" ref="O216" si="252">I216+J216+K216+L216+M216</f>
        <v>31877.514450000002</v>
      </c>
      <c r="P216" s="69">
        <v>2380.38</v>
      </c>
      <c r="Q216" s="42">
        <f t="shared" ref="Q216" si="253">+I216+L216+N216+P216+G216+H216</f>
        <v>36590.824995000003</v>
      </c>
      <c r="R216" s="42">
        <f t="shared" ref="R216" si="254">+M216+K216+J216</f>
        <v>22715.569455000004</v>
      </c>
      <c r="S216" s="42">
        <f t="shared" ref="S216" si="255">+F216-Q216</f>
        <v>118433.62500500001</v>
      </c>
    </row>
    <row r="217" spans="1:19" s="44" customFormat="1" ht="12">
      <c r="A217" s="17">
        <f>A216+1</f>
        <v>163</v>
      </c>
      <c r="B217" s="68" t="s">
        <v>263</v>
      </c>
      <c r="C217" s="68" t="s">
        <v>942</v>
      </c>
      <c r="D217" s="17" t="s">
        <v>29</v>
      </c>
      <c r="E217" s="17" t="s">
        <v>30</v>
      </c>
      <c r="F217" s="42">
        <v>122089.97</v>
      </c>
      <c r="G217" s="42">
        <v>17301.48</v>
      </c>
      <c r="H217" s="42">
        <v>0</v>
      </c>
      <c r="I217" s="42">
        <f t="shared" si="231"/>
        <v>3503.9821390000002</v>
      </c>
      <c r="J217" s="42">
        <f t="shared" ref="J217" si="256">F217*7.1%</f>
        <v>8668.3878699999987</v>
      </c>
      <c r="K217" s="42">
        <f t="shared" ref="K217" si="257">62400*1.15%</f>
        <v>717.6</v>
      </c>
      <c r="L217" s="42">
        <f t="shared" ref="L217:L224" si="258">+F217*3.04%</f>
        <v>3711.5350880000001</v>
      </c>
      <c r="M217" s="42">
        <f t="shared" ref="M217" si="259">F217*7.09%</f>
        <v>8656.1788730000007</v>
      </c>
      <c r="N217" s="69"/>
      <c r="O217" s="42">
        <f t="shared" ref="O217" si="260">I217+J217+K217+L217+M217</f>
        <v>25257.683969999998</v>
      </c>
      <c r="P217" s="69">
        <v>85985.13</v>
      </c>
      <c r="Q217" s="42">
        <f t="shared" si="239"/>
        <v>110502.127227</v>
      </c>
      <c r="R217" s="42">
        <f t="shared" ref="R217" si="261">+M217+K217+J217</f>
        <v>18042.166743000002</v>
      </c>
      <c r="S217" s="42">
        <f t="shared" ref="S217" si="262">+F217-Q217</f>
        <v>11587.842772999997</v>
      </c>
    </row>
    <row r="218" spans="1:19" s="14" customFormat="1" ht="12">
      <c r="A218" s="29" t="s">
        <v>285</v>
      </c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1"/>
      <c r="O218" s="30"/>
      <c r="P218" s="31"/>
      <c r="Q218" s="32"/>
      <c r="R218" s="32"/>
      <c r="S218" s="33"/>
    </row>
    <row r="219" spans="1:19" s="14" customFormat="1" ht="12">
      <c r="A219" s="17">
        <f>A217+1</f>
        <v>164</v>
      </c>
      <c r="B219" s="19" t="s">
        <v>286</v>
      </c>
      <c r="C219" s="19" t="s">
        <v>44</v>
      </c>
      <c r="D219" s="11" t="s">
        <v>45</v>
      </c>
      <c r="E219" s="20" t="s">
        <v>30</v>
      </c>
      <c r="F219" s="21">
        <v>75000</v>
      </c>
      <c r="G219" s="21">
        <v>6071.35</v>
      </c>
      <c r="H219" s="21">
        <v>0</v>
      </c>
      <c r="I219" s="13">
        <f t="shared" si="231"/>
        <v>2152.5</v>
      </c>
      <c r="J219" s="13">
        <f t="shared" ref="J219" si="263">F219*7.1%</f>
        <v>5324.9999999999991</v>
      </c>
      <c r="K219" s="13">
        <f t="shared" ref="K219" si="264">62400*1.15%</f>
        <v>717.6</v>
      </c>
      <c r="L219" s="42">
        <f t="shared" si="258"/>
        <v>2280</v>
      </c>
      <c r="M219" s="13">
        <f t="shared" ref="M219:M221" si="265">F219*7.09%</f>
        <v>5317.5</v>
      </c>
      <c r="N219" s="22">
        <v>1190.1199999999999</v>
      </c>
      <c r="O219" s="13">
        <f t="shared" ref="O219" si="266">I219+J219+K219+L219+M219</f>
        <v>15792.599999999999</v>
      </c>
      <c r="P219" s="22">
        <f>1215.12-1190.12</f>
        <v>25</v>
      </c>
      <c r="Q219" s="13">
        <f t="shared" si="239"/>
        <v>11718.970000000001</v>
      </c>
      <c r="R219" s="13">
        <f>+M219+K219+J219</f>
        <v>11360.099999999999</v>
      </c>
      <c r="S219" s="42">
        <f t="shared" si="211"/>
        <v>63281.03</v>
      </c>
    </row>
    <row r="220" spans="1:19" s="14" customFormat="1" ht="12">
      <c r="A220" s="29" t="s">
        <v>287</v>
      </c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1"/>
      <c r="O220" s="30"/>
      <c r="P220" s="31"/>
      <c r="Q220" s="32"/>
      <c r="R220" s="32"/>
      <c r="S220" s="15"/>
    </row>
    <row r="221" spans="1:19" s="44" customFormat="1" ht="12">
      <c r="A221" s="17">
        <f>A219+1</f>
        <v>165</v>
      </c>
      <c r="B221" s="40" t="s">
        <v>288</v>
      </c>
      <c r="C221" s="40" t="s">
        <v>244</v>
      </c>
      <c r="D221" s="17" t="s">
        <v>29</v>
      </c>
      <c r="E221" s="39" t="s">
        <v>41</v>
      </c>
      <c r="F221" s="41">
        <v>146507.96</v>
      </c>
      <c r="G221" s="41">
        <v>23045.200000000001</v>
      </c>
      <c r="H221" s="41">
        <v>0</v>
      </c>
      <c r="I221" s="42">
        <f t="shared" si="231"/>
        <v>4204.7784519999996</v>
      </c>
      <c r="J221" s="42">
        <f t="shared" ref="J221:J224" si="267">F221*7.1%</f>
        <v>10402.065159999998</v>
      </c>
      <c r="K221" s="42">
        <f t="shared" ref="K221:K223" si="268">62400*1.15%</f>
        <v>717.6</v>
      </c>
      <c r="L221" s="42">
        <f t="shared" si="258"/>
        <v>4453.8419839999997</v>
      </c>
      <c r="M221" s="42">
        <f t="shared" si="265"/>
        <v>10387.414364</v>
      </c>
      <c r="N221" s="43"/>
      <c r="O221" s="42">
        <f t="shared" ref="O221:O224" si="269">I221+J221+K221+L221+M221</f>
        <v>30165.699959999998</v>
      </c>
      <c r="P221" s="43">
        <v>56244.13</v>
      </c>
      <c r="Q221" s="42">
        <f t="shared" si="239"/>
        <v>87947.950435999999</v>
      </c>
      <c r="R221" s="42">
        <f t="shared" ref="R221:R224" si="270">+M221+K221+J221</f>
        <v>21507.079524000001</v>
      </c>
      <c r="S221" s="42">
        <f t="shared" si="211"/>
        <v>58560.009563999993</v>
      </c>
    </row>
    <row r="222" spans="1:19" s="44" customFormat="1" ht="12">
      <c r="A222" s="17">
        <f>A221+1</f>
        <v>166</v>
      </c>
      <c r="B222" s="40" t="s">
        <v>289</v>
      </c>
      <c r="C222" s="40" t="s">
        <v>213</v>
      </c>
      <c r="D222" s="17" t="s">
        <v>29</v>
      </c>
      <c r="E222" s="39" t="s">
        <v>41</v>
      </c>
      <c r="F222" s="41">
        <v>80777</v>
      </c>
      <c r="G222" s="41">
        <v>7583.64</v>
      </c>
      <c r="H222" s="41">
        <v>0</v>
      </c>
      <c r="I222" s="42">
        <f t="shared" si="231"/>
        <v>2318.2999</v>
      </c>
      <c r="J222" s="42">
        <f t="shared" si="267"/>
        <v>5735.1669999999995</v>
      </c>
      <c r="K222" s="42">
        <f t="shared" si="268"/>
        <v>717.6</v>
      </c>
      <c r="L222" s="42">
        <f t="shared" si="258"/>
        <v>2455.6208000000001</v>
      </c>
      <c r="M222" s="42">
        <f t="shared" ref="M222:M224" si="271">F222*7.09%</f>
        <v>5727.0893000000005</v>
      </c>
      <c r="N222" s="43"/>
      <c r="O222" s="42">
        <f t="shared" si="269"/>
        <v>16953.777000000002</v>
      </c>
      <c r="P222" s="43">
        <v>1241.67</v>
      </c>
      <c r="Q222" s="42">
        <f t="shared" si="239"/>
        <v>13599.2307</v>
      </c>
      <c r="R222" s="42">
        <f t="shared" si="270"/>
        <v>12179.856299999999</v>
      </c>
      <c r="S222" s="42">
        <f t="shared" si="211"/>
        <v>67177.7693</v>
      </c>
    </row>
    <row r="223" spans="1:19" s="14" customFormat="1" ht="12">
      <c r="A223" s="11">
        <f t="shared" ref="A223:A224" si="272">A222+1</f>
        <v>167</v>
      </c>
      <c r="B223" s="19" t="s">
        <v>290</v>
      </c>
      <c r="C223" s="19" t="s">
        <v>44</v>
      </c>
      <c r="D223" s="11" t="s">
        <v>45</v>
      </c>
      <c r="E223" s="20" t="s">
        <v>30</v>
      </c>
      <c r="F223" s="21">
        <v>75000</v>
      </c>
      <c r="G223" s="21">
        <v>6309.38</v>
      </c>
      <c r="H223" s="21">
        <v>0</v>
      </c>
      <c r="I223" s="13">
        <f t="shared" si="231"/>
        <v>2152.5</v>
      </c>
      <c r="J223" s="13">
        <f t="shared" si="267"/>
        <v>5324.9999999999991</v>
      </c>
      <c r="K223" s="13">
        <f t="shared" si="268"/>
        <v>717.6</v>
      </c>
      <c r="L223" s="42">
        <f t="shared" si="258"/>
        <v>2280</v>
      </c>
      <c r="M223" s="13">
        <f t="shared" si="271"/>
        <v>5317.5</v>
      </c>
      <c r="N223" s="22"/>
      <c r="O223" s="13">
        <f t="shared" si="269"/>
        <v>15792.599999999999</v>
      </c>
      <c r="P223" s="22"/>
      <c r="Q223" s="13">
        <f t="shared" si="239"/>
        <v>10741.880000000001</v>
      </c>
      <c r="R223" s="13">
        <f t="shared" si="270"/>
        <v>11360.099999999999</v>
      </c>
      <c r="S223" s="42">
        <f t="shared" si="211"/>
        <v>64258.119999999995</v>
      </c>
    </row>
    <row r="224" spans="1:19" s="44" customFormat="1" ht="12">
      <c r="A224" s="11">
        <f t="shared" si="272"/>
        <v>168</v>
      </c>
      <c r="B224" s="40" t="s">
        <v>291</v>
      </c>
      <c r="C224" s="40" t="s">
        <v>111</v>
      </c>
      <c r="D224" s="17" t="s">
        <v>45</v>
      </c>
      <c r="E224" s="39" t="s">
        <v>30</v>
      </c>
      <c r="F224" s="41">
        <v>51480</v>
      </c>
      <c r="G224" s="41">
        <v>2062.88</v>
      </c>
      <c r="H224" s="41">
        <v>0</v>
      </c>
      <c r="I224" s="13">
        <f t="shared" si="231"/>
        <v>1477.4759999999999</v>
      </c>
      <c r="J224" s="42">
        <f t="shared" si="267"/>
        <v>3655.0799999999995</v>
      </c>
      <c r="K224" s="42">
        <f t="shared" ref="K224" si="273">F224*1.15%</f>
        <v>592.02</v>
      </c>
      <c r="L224" s="42">
        <f t="shared" si="258"/>
        <v>1564.992</v>
      </c>
      <c r="M224" s="42">
        <f t="shared" si="271"/>
        <v>3649.9320000000002</v>
      </c>
      <c r="N224" s="43"/>
      <c r="O224" s="42">
        <f t="shared" si="269"/>
        <v>10939.5</v>
      </c>
      <c r="P224" s="69">
        <v>35273.550000000003</v>
      </c>
      <c r="Q224" s="13">
        <f t="shared" si="239"/>
        <v>40378.898000000001</v>
      </c>
      <c r="R224" s="42">
        <f t="shared" si="270"/>
        <v>7897.0319999999992</v>
      </c>
      <c r="S224" s="42">
        <f t="shared" si="211"/>
        <v>11101.101999999999</v>
      </c>
    </row>
    <row r="225" spans="1:19" s="14" customFormat="1" ht="12">
      <c r="A225" s="29" t="s">
        <v>292</v>
      </c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1"/>
      <c r="O225" s="30"/>
      <c r="P225" s="32"/>
      <c r="Q225" s="32"/>
      <c r="R225" s="32"/>
      <c r="S225" s="33"/>
    </row>
    <row r="226" spans="1:19" s="14" customFormat="1" ht="12">
      <c r="A226" s="11">
        <f>A224+1</f>
        <v>169</v>
      </c>
      <c r="B226" s="19" t="s">
        <v>294</v>
      </c>
      <c r="C226" s="19" t="s">
        <v>295</v>
      </c>
      <c r="D226" s="11" t="s">
        <v>29</v>
      </c>
      <c r="E226" s="20" t="s">
        <v>41</v>
      </c>
      <c r="F226" s="21">
        <v>146507.96</v>
      </c>
      <c r="G226" s="21">
        <v>23045.200000000001</v>
      </c>
      <c r="H226" s="21">
        <v>0</v>
      </c>
      <c r="I226" s="13">
        <f t="shared" si="231"/>
        <v>4204.7784519999996</v>
      </c>
      <c r="J226" s="13">
        <f t="shared" ref="J226" si="274">F226*7.1%</f>
        <v>10402.065159999998</v>
      </c>
      <c r="K226" s="13">
        <f t="shared" ref="K226" si="275">62400*1.15%</f>
        <v>717.6</v>
      </c>
      <c r="L226" s="42">
        <f>+F226*3.04%</f>
        <v>4453.8419839999997</v>
      </c>
      <c r="M226" s="13">
        <f t="shared" ref="M226" si="276">F226*7.09%</f>
        <v>10387.414364</v>
      </c>
      <c r="N226" s="43"/>
      <c r="O226" s="13">
        <f t="shared" ref="O226" si="277">I226+J226+K226+L226+M226</f>
        <v>30165.699959999998</v>
      </c>
      <c r="P226" s="67">
        <v>2227.63</v>
      </c>
      <c r="Q226" s="13">
        <f t="shared" si="239"/>
        <v>33931.450435999999</v>
      </c>
      <c r="R226" s="13">
        <f>+M226+K226+J226</f>
        <v>21507.079524000001</v>
      </c>
      <c r="S226" s="42">
        <f t="shared" si="211"/>
        <v>112576.50956399999</v>
      </c>
    </row>
    <row r="227" spans="1:19" s="44" customFormat="1" ht="12">
      <c r="A227" s="11">
        <f>A226+1</f>
        <v>170</v>
      </c>
      <c r="B227" s="68" t="s">
        <v>293</v>
      </c>
      <c r="C227" s="68" t="s">
        <v>65</v>
      </c>
      <c r="D227" s="17" t="s">
        <v>29</v>
      </c>
      <c r="E227" s="17" t="s">
        <v>30</v>
      </c>
      <c r="F227" s="42">
        <v>45000</v>
      </c>
      <c r="G227" s="42">
        <v>1148.33</v>
      </c>
      <c r="H227" s="42">
        <v>0</v>
      </c>
      <c r="I227" s="42">
        <f t="shared" ref="I227" si="278">+F227*2.87%</f>
        <v>1291.5</v>
      </c>
      <c r="J227" s="42">
        <f>F227*7.1%</f>
        <v>3194.9999999999995</v>
      </c>
      <c r="K227" s="42">
        <f>F227*1.15%</f>
        <v>517.5</v>
      </c>
      <c r="L227" s="42">
        <f t="shared" ref="L227" si="279">+F227*3.04%</f>
        <v>1368</v>
      </c>
      <c r="M227" s="42">
        <f>F227*7.09%</f>
        <v>3190.5</v>
      </c>
      <c r="N227" s="69"/>
      <c r="O227" s="42">
        <f>I227+J227+K227+L227+M227</f>
        <v>9562.5</v>
      </c>
      <c r="P227" s="69"/>
      <c r="Q227" s="42">
        <f t="shared" ref="Q227" si="280">+I227+L227+N227+P227+G227+H227</f>
        <v>3807.83</v>
      </c>
      <c r="R227" s="42">
        <f>+M227+K227+J227</f>
        <v>6903</v>
      </c>
      <c r="S227" s="42">
        <f t="shared" ref="S227" si="281">+F227-Q227</f>
        <v>41192.17</v>
      </c>
    </row>
    <row r="228" spans="1:19" s="14" customFormat="1" ht="12">
      <c r="A228" s="29" t="s">
        <v>296</v>
      </c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1"/>
      <c r="O228" s="30"/>
      <c r="P228" s="31"/>
      <c r="Q228" s="32">
        <f t="shared" si="239"/>
        <v>0</v>
      </c>
      <c r="R228" s="32"/>
      <c r="S228" s="33"/>
    </row>
    <row r="229" spans="1:19" s="14" customFormat="1" ht="12">
      <c r="A229" s="11">
        <f>A227+1</f>
        <v>171</v>
      </c>
      <c r="B229" s="19" t="s">
        <v>297</v>
      </c>
      <c r="C229" s="19" t="s">
        <v>941</v>
      </c>
      <c r="D229" s="11" t="s">
        <v>29</v>
      </c>
      <c r="E229" s="20" t="s">
        <v>30</v>
      </c>
      <c r="F229" s="21">
        <v>145025.18</v>
      </c>
      <c r="G229" s="21">
        <v>22696.42</v>
      </c>
      <c r="H229" s="21">
        <v>0</v>
      </c>
      <c r="I229" s="13">
        <f t="shared" si="231"/>
        <v>4162.2226659999997</v>
      </c>
      <c r="J229" s="13">
        <f t="shared" ref="J229:J230" si="282">F229*7.1%</f>
        <v>10296.787779999999</v>
      </c>
      <c r="K229" s="13">
        <f t="shared" ref="K229" si="283">62400*1.15%</f>
        <v>717.6</v>
      </c>
      <c r="L229" s="42">
        <f t="shared" ref="L229:L230" si="284">+F229*3.04%</f>
        <v>4408.765472</v>
      </c>
      <c r="M229" s="13">
        <f t="shared" ref="M229" si="285">F229*7.09%</f>
        <v>10282.285261999999</v>
      </c>
      <c r="N229" s="22"/>
      <c r="O229" s="13">
        <f t="shared" ref="O229:O230" si="286">I229+J229+K229+L229+M229</f>
        <v>29867.661179999996</v>
      </c>
      <c r="P229" s="16">
        <v>26574.66</v>
      </c>
      <c r="Q229" s="13">
        <f t="shared" si="239"/>
        <v>57842.068138000002</v>
      </c>
      <c r="R229" s="13">
        <f t="shared" ref="R229:R230" si="287">+M229+K229+J229</f>
        <v>21296.673041999999</v>
      </c>
      <c r="S229" s="42">
        <f t="shared" si="211"/>
        <v>87183.111861999991</v>
      </c>
    </row>
    <row r="230" spans="1:19" s="14" customFormat="1" ht="12">
      <c r="A230" s="11">
        <f>A229+1</f>
        <v>172</v>
      </c>
      <c r="B230" s="19" t="s">
        <v>298</v>
      </c>
      <c r="C230" s="19" t="s">
        <v>65</v>
      </c>
      <c r="D230" s="11" t="s">
        <v>29</v>
      </c>
      <c r="E230" s="20" t="s">
        <v>30</v>
      </c>
      <c r="F230" s="21">
        <v>45000</v>
      </c>
      <c r="G230" s="21">
        <v>1148.33</v>
      </c>
      <c r="H230" s="21">
        <v>0</v>
      </c>
      <c r="I230" s="13">
        <f t="shared" si="231"/>
        <v>1291.5</v>
      </c>
      <c r="J230" s="13">
        <f t="shared" si="282"/>
        <v>3194.9999999999995</v>
      </c>
      <c r="K230" s="13">
        <f t="shared" ref="K230" si="288">F230*1.15%</f>
        <v>517.5</v>
      </c>
      <c r="L230" s="42">
        <f t="shared" si="284"/>
        <v>1368</v>
      </c>
      <c r="M230" s="13">
        <f t="shared" ref="M230" si="289">F230*7.09%</f>
        <v>3190.5</v>
      </c>
      <c r="N230" s="22"/>
      <c r="O230" s="13">
        <f t="shared" si="286"/>
        <v>9562.5</v>
      </c>
      <c r="P230" s="43">
        <v>10046</v>
      </c>
      <c r="Q230" s="42">
        <f t="shared" si="239"/>
        <v>13853.83</v>
      </c>
      <c r="R230" s="42">
        <f t="shared" si="287"/>
        <v>6903</v>
      </c>
      <c r="S230" s="42">
        <f t="shared" si="211"/>
        <v>31146.17</v>
      </c>
    </row>
    <row r="231" spans="1:19" s="14" customFormat="1" ht="12">
      <c r="A231" s="29" t="s">
        <v>299</v>
      </c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1"/>
      <c r="O231" s="30"/>
      <c r="P231" s="31"/>
      <c r="Q231" s="32"/>
      <c r="R231" s="32"/>
      <c r="S231" s="33"/>
    </row>
    <row r="232" spans="1:19" s="14" customFormat="1" ht="12">
      <c r="A232" s="11">
        <f>A230+1</f>
        <v>173</v>
      </c>
      <c r="B232" s="19" t="s">
        <v>300</v>
      </c>
      <c r="C232" s="19" t="s">
        <v>44</v>
      </c>
      <c r="D232" s="11" t="s">
        <v>29</v>
      </c>
      <c r="E232" s="20" t="s">
        <v>41</v>
      </c>
      <c r="F232" s="21">
        <v>100000</v>
      </c>
      <c r="G232" s="21">
        <v>12105.37</v>
      </c>
      <c r="H232" s="21">
        <v>0</v>
      </c>
      <c r="I232" s="13">
        <f t="shared" si="231"/>
        <v>2870</v>
      </c>
      <c r="J232" s="13">
        <f t="shared" ref="J232" si="290">F232*7.1%</f>
        <v>7099.9999999999991</v>
      </c>
      <c r="K232" s="13">
        <f t="shared" ref="K232" si="291">62400*1.15%</f>
        <v>717.6</v>
      </c>
      <c r="L232" s="42">
        <f t="shared" ref="L232" si="292">+F232*3.04%</f>
        <v>3040</v>
      </c>
      <c r="M232" s="13">
        <f t="shared" ref="M232" si="293">F232*7.09%</f>
        <v>7090.0000000000009</v>
      </c>
      <c r="N232" s="22"/>
      <c r="O232" s="13">
        <f t="shared" ref="O232" si="294">I232+J232+K232+L232+M232</f>
        <v>20817.600000000002</v>
      </c>
      <c r="P232" s="22">
        <v>25</v>
      </c>
      <c r="Q232" s="13">
        <f t="shared" si="239"/>
        <v>18040.370000000003</v>
      </c>
      <c r="R232" s="13">
        <f>+M232+K232+J232</f>
        <v>14907.6</v>
      </c>
      <c r="S232" s="42">
        <f t="shared" si="211"/>
        <v>81959.63</v>
      </c>
    </row>
    <row r="233" spans="1:19" s="44" customFormat="1" ht="12">
      <c r="A233" s="84" t="s">
        <v>301</v>
      </c>
      <c r="B233" s="85"/>
      <c r="C233" s="85"/>
      <c r="D233" s="51"/>
      <c r="E233" s="51"/>
      <c r="F233" s="52"/>
      <c r="G233" s="52"/>
      <c r="H233" s="52"/>
      <c r="I233" s="52"/>
      <c r="J233" s="52"/>
      <c r="K233" s="52"/>
      <c r="L233" s="52"/>
      <c r="M233" s="52"/>
      <c r="N233" s="53"/>
      <c r="O233" s="52"/>
      <c r="P233" s="53"/>
      <c r="Q233" s="52"/>
      <c r="R233" s="52"/>
      <c r="S233" s="54"/>
    </row>
    <row r="234" spans="1:19" s="14" customFormat="1" ht="12">
      <c r="A234" s="45" t="s">
        <v>302</v>
      </c>
      <c r="B234" s="46"/>
      <c r="C234" s="46"/>
      <c r="D234" s="46"/>
      <c r="E234" s="47"/>
      <c r="F234" s="48"/>
      <c r="G234" s="46"/>
      <c r="H234" s="48"/>
      <c r="I234" s="48"/>
      <c r="J234" s="48"/>
      <c r="K234" s="48"/>
      <c r="L234" s="48"/>
      <c r="M234" s="48"/>
      <c r="N234" s="49"/>
      <c r="O234" s="48"/>
      <c r="P234" s="49"/>
      <c r="Q234" s="48"/>
      <c r="R234" s="48"/>
      <c r="S234" s="46"/>
    </row>
    <row r="235" spans="1:19" s="44" customFormat="1" ht="12">
      <c r="A235" s="17">
        <f>A232+1</f>
        <v>174</v>
      </c>
      <c r="B235" s="68" t="s">
        <v>303</v>
      </c>
      <c r="C235" s="68" t="s">
        <v>140</v>
      </c>
      <c r="D235" s="17" t="s">
        <v>29</v>
      </c>
      <c r="E235" s="17" t="s">
        <v>30</v>
      </c>
      <c r="F235" s="42">
        <v>195500</v>
      </c>
      <c r="G235" s="42">
        <v>34869.56</v>
      </c>
      <c r="H235" s="42">
        <v>0</v>
      </c>
      <c r="I235" s="42">
        <f t="shared" ref="I235:I297" si="295">+F235*2.87%</f>
        <v>5610.85</v>
      </c>
      <c r="J235" s="42">
        <f t="shared" ref="J235:J236" si="296">F235*7.1%</f>
        <v>13880.499999999998</v>
      </c>
      <c r="K235" s="42">
        <f t="shared" ref="K235" si="297">62400*1.15%</f>
        <v>717.6</v>
      </c>
      <c r="L235" s="42">
        <f>156000*3.04%</f>
        <v>4742.3999999999996</v>
      </c>
      <c r="M235" s="42">
        <f>156000*7.09%</f>
        <v>11060.400000000001</v>
      </c>
      <c r="N235" s="69"/>
      <c r="O235" s="42">
        <f t="shared" ref="O235:O236" si="298">I235+J235+K235+L235+M235</f>
        <v>36011.75</v>
      </c>
      <c r="P235" s="43">
        <v>66313.240000000005</v>
      </c>
      <c r="Q235" s="42">
        <f t="shared" si="239"/>
        <v>111536.05</v>
      </c>
      <c r="R235" s="42">
        <f t="shared" ref="R235:R236" si="299">+M235+K235+J235</f>
        <v>25658.5</v>
      </c>
      <c r="S235" s="42">
        <f t="shared" ref="S235:S297" si="300">+F235-Q235</f>
        <v>83963.95</v>
      </c>
    </row>
    <row r="236" spans="1:19" s="14" customFormat="1" ht="12">
      <c r="A236" s="11">
        <f>A235+1</f>
        <v>175</v>
      </c>
      <c r="B236" s="12" t="s">
        <v>304</v>
      </c>
      <c r="C236" s="12" t="s">
        <v>305</v>
      </c>
      <c r="D236" s="11" t="s">
        <v>29</v>
      </c>
      <c r="E236" s="11" t="s">
        <v>30</v>
      </c>
      <c r="F236" s="13">
        <v>49335</v>
      </c>
      <c r="G236" s="13">
        <v>3888.44</v>
      </c>
      <c r="H236" s="13">
        <v>0</v>
      </c>
      <c r="I236" s="13">
        <f t="shared" si="295"/>
        <v>1415.9145000000001</v>
      </c>
      <c r="J236" s="13">
        <f t="shared" si="296"/>
        <v>3502.7849999999999</v>
      </c>
      <c r="K236" s="13">
        <f t="shared" ref="K236" si="301">F236*1.15%</f>
        <v>567.35249999999996</v>
      </c>
      <c r="L236" s="42">
        <f t="shared" ref="L236:L239" si="302">+F236*3.04%</f>
        <v>1499.7840000000001</v>
      </c>
      <c r="M236" s="13">
        <f t="shared" ref="M236" si="303">F236*7.09%</f>
        <v>3497.8515000000002</v>
      </c>
      <c r="N236" s="67"/>
      <c r="O236" s="13">
        <f t="shared" si="298"/>
        <v>10483.6875</v>
      </c>
      <c r="P236" s="69">
        <v>22156.81</v>
      </c>
      <c r="Q236" s="42">
        <f t="shared" si="239"/>
        <v>28960.948500000002</v>
      </c>
      <c r="R236" s="42">
        <f t="shared" si="299"/>
        <v>7567.9889999999996</v>
      </c>
      <c r="S236" s="42">
        <f t="shared" si="300"/>
        <v>20374.051499999998</v>
      </c>
    </row>
    <row r="237" spans="1:19" s="14" customFormat="1" ht="12">
      <c r="A237" s="50" t="s">
        <v>306</v>
      </c>
      <c r="B237" s="46"/>
      <c r="C237" s="46"/>
      <c r="D237" s="47"/>
      <c r="E237" s="47"/>
      <c r="F237" s="46"/>
      <c r="G237" s="46"/>
      <c r="H237" s="48"/>
      <c r="I237" s="46"/>
      <c r="J237" s="48"/>
      <c r="K237" s="48"/>
      <c r="L237" s="46"/>
      <c r="M237" s="48"/>
      <c r="N237" s="49"/>
      <c r="O237" s="48"/>
      <c r="P237" s="49"/>
      <c r="Q237" s="48"/>
      <c r="R237" s="48"/>
      <c r="S237" s="46"/>
    </row>
    <row r="238" spans="1:19" s="14" customFormat="1" ht="12">
      <c r="A238" s="11">
        <f>A236+1</f>
        <v>176</v>
      </c>
      <c r="B238" s="12" t="s">
        <v>307</v>
      </c>
      <c r="C238" s="12" t="s">
        <v>55</v>
      </c>
      <c r="D238" s="11" t="s">
        <v>45</v>
      </c>
      <c r="E238" s="11" t="s">
        <v>41</v>
      </c>
      <c r="F238" s="13">
        <v>60000</v>
      </c>
      <c r="G238" s="13">
        <v>3486.68</v>
      </c>
      <c r="H238" s="13">
        <v>0</v>
      </c>
      <c r="I238" s="13">
        <f t="shared" si="295"/>
        <v>1722</v>
      </c>
      <c r="J238" s="13">
        <f t="shared" ref="J238:J239" si="304">F238*7.1%</f>
        <v>4260</v>
      </c>
      <c r="K238" s="13">
        <f t="shared" ref="K238:K239" si="305">F238*1.15%</f>
        <v>690</v>
      </c>
      <c r="L238" s="42">
        <f t="shared" si="302"/>
        <v>1824</v>
      </c>
      <c r="M238" s="13">
        <f t="shared" ref="M238:M239" si="306">F238*7.09%</f>
        <v>4254</v>
      </c>
      <c r="N238" s="67"/>
      <c r="O238" s="13">
        <f t="shared" ref="O238:O239" si="307">I238+J238+K238+L238+M238</f>
        <v>12750</v>
      </c>
      <c r="P238" s="67">
        <v>22288.31</v>
      </c>
      <c r="Q238" s="13">
        <f t="shared" si="239"/>
        <v>29320.99</v>
      </c>
      <c r="R238" s="13">
        <f t="shared" ref="R238:R239" si="308">+M238+K238+J238</f>
        <v>9204</v>
      </c>
      <c r="S238" s="42">
        <f t="shared" si="300"/>
        <v>30679.01</v>
      </c>
    </row>
    <row r="239" spans="1:19" s="14" customFormat="1" ht="12">
      <c r="A239" s="11">
        <f>A238+1</f>
        <v>177</v>
      </c>
      <c r="B239" s="12" t="s">
        <v>308</v>
      </c>
      <c r="C239" s="12" t="s">
        <v>118</v>
      </c>
      <c r="D239" s="11" t="s">
        <v>29</v>
      </c>
      <c r="E239" s="11" t="s">
        <v>30</v>
      </c>
      <c r="F239" s="13">
        <v>30000</v>
      </c>
      <c r="G239" s="13">
        <v>0</v>
      </c>
      <c r="H239" s="13">
        <v>0</v>
      </c>
      <c r="I239" s="13">
        <f t="shared" si="295"/>
        <v>861</v>
      </c>
      <c r="J239" s="13">
        <f t="shared" si="304"/>
        <v>2130</v>
      </c>
      <c r="K239" s="13">
        <f t="shared" si="305"/>
        <v>345</v>
      </c>
      <c r="L239" s="42">
        <f t="shared" si="302"/>
        <v>912</v>
      </c>
      <c r="M239" s="13">
        <f t="shared" si="306"/>
        <v>2127</v>
      </c>
      <c r="N239" s="67"/>
      <c r="O239" s="13">
        <f t="shared" si="307"/>
        <v>6375</v>
      </c>
      <c r="P239" s="67"/>
      <c r="Q239" s="13">
        <f t="shared" si="239"/>
        <v>1773</v>
      </c>
      <c r="R239" s="13">
        <f t="shared" si="308"/>
        <v>4602</v>
      </c>
      <c r="S239" s="42">
        <f t="shared" si="300"/>
        <v>28227</v>
      </c>
    </row>
    <row r="240" spans="1:19" s="14" customFormat="1" ht="12">
      <c r="A240" s="50" t="s">
        <v>309</v>
      </c>
      <c r="B240" s="46"/>
      <c r="C240" s="46"/>
      <c r="D240" s="47"/>
      <c r="E240" s="47"/>
      <c r="F240" s="46"/>
      <c r="G240" s="46"/>
      <c r="H240" s="48"/>
      <c r="I240" s="46"/>
      <c r="J240" s="48"/>
      <c r="K240" s="48"/>
      <c r="L240" s="46"/>
      <c r="M240" s="48"/>
      <c r="N240" s="49"/>
      <c r="O240" s="48"/>
      <c r="P240" s="49"/>
      <c r="Q240" s="48"/>
      <c r="R240" s="48"/>
      <c r="S240" s="46"/>
    </row>
    <row r="241" spans="1:19" s="14" customFormat="1" ht="12">
      <c r="A241" s="11">
        <f>A239+1</f>
        <v>178</v>
      </c>
      <c r="B241" s="12" t="s">
        <v>310</v>
      </c>
      <c r="C241" s="12" t="s">
        <v>55</v>
      </c>
      <c r="D241" s="11" t="s">
        <v>45</v>
      </c>
      <c r="E241" s="11" t="s">
        <v>41</v>
      </c>
      <c r="F241" s="13">
        <v>70000</v>
      </c>
      <c r="G241" s="13">
        <v>12105.37</v>
      </c>
      <c r="H241" s="13">
        <v>0</v>
      </c>
      <c r="I241" s="13">
        <f t="shared" si="295"/>
        <v>2009</v>
      </c>
      <c r="J241" s="13">
        <f t="shared" ref="J241" si="309">F241*7.1%</f>
        <v>4970</v>
      </c>
      <c r="K241" s="13">
        <f t="shared" ref="K241" si="310">62400*1.15%</f>
        <v>717.6</v>
      </c>
      <c r="L241" s="42">
        <f t="shared" ref="L241" si="311">+F241*3.04%</f>
        <v>2128</v>
      </c>
      <c r="M241" s="13">
        <f t="shared" ref="M241" si="312">F241*7.09%</f>
        <v>4963</v>
      </c>
      <c r="N241" s="67"/>
      <c r="O241" s="13">
        <f t="shared" ref="O241" si="313">I241+J241+K241+L241+M241</f>
        <v>14787.6</v>
      </c>
      <c r="P241" s="67"/>
      <c r="Q241" s="13">
        <f t="shared" si="239"/>
        <v>16242.37</v>
      </c>
      <c r="R241" s="13">
        <f t="shared" ref="R241" si="314">+M241+K241+J241</f>
        <v>10650.6</v>
      </c>
      <c r="S241" s="42">
        <f t="shared" si="300"/>
        <v>53757.63</v>
      </c>
    </row>
    <row r="242" spans="1:19" s="14" customFormat="1" ht="12">
      <c r="A242" s="50" t="s">
        <v>311</v>
      </c>
      <c r="B242" s="46"/>
      <c r="C242" s="46"/>
      <c r="D242" s="47"/>
      <c r="E242" s="47"/>
      <c r="F242" s="46"/>
      <c r="G242" s="46"/>
      <c r="H242" s="48"/>
      <c r="I242" s="46"/>
      <c r="J242" s="48"/>
      <c r="K242" s="48"/>
      <c r="L242" s="46"/>
      <c r="M242" s="48"/>
      <c r="N242" s="49"/>
      <c r="O242" s="48"/>
      <c r="P242" s="49"/>
      <c r="Q242" s="48"/>
      <c r="R242" s="48"/>
      <c r="S242" s="46"/>
    </row>
    <row r="243" spans="1:19" s="44" customFormat="1" ht="12">
      <c r="A243" s="17">
        <f>A241+1</f>
        <v>179</v>
      </c>
      <c r="B243" s="68" t="s">
        <v>312</v>
      </c>
      <c r="C243" s="68" t="s">
        <v>244</v>
      </c>
      <c r="D243" s="17" t="s">
        <v>29</v>
      </c>
      <c r="E243" s="17" t="s">
        <v>30</v>
      </c>
      <c r="F243" s="42">
        <v>116276.16</v>
      </c>
      <c r="G243" s="42">
        <v>15933.93</v>
      </c>
      <c r="H243" s="42">
        <v>0</v>
      </c>
      <c r="I243" s="42">
        <f t="shared" si="295"/>
        <v>3337.1257920000003</v>
      </c>
      <c r="J243" s="42">
        <f t="shared" ref="J243:J255" si="315">F243*7.1%</f>
        <v>8255.60736</v>
      </c>
      <c r="K243" s="42">
        <f t="shared" ref="K243" si="316">62400*1.15%</f>
        <v>717.6</v>
      </c>
      <c r="L243" s="42">
        <f t="shared" ref="L243:L255" si="317">+F243*3.04%</f>
        <v>3534.7952640000003</v>
      </c>
      <c r="M243" s="42">
        <f t="shared" ref="M243" si="318">F243*7.09%</f>
        <v>8243.9797440000002</v>
      </c>
      <c r="N243" s="69"/>
      <c r="O243" s="42">
        <f t="shared" ref="O243:O255" si="319">I243+J243+K243+L243+M243</f>
        <v>24089.108160000003</v>
      </c>
      <c r="P243" s="69">
        <v>1774.15</v>
      </c>
      <c r="Q243" s="42">
        <f t="shared" si="239"/>
        <v>24580.001056000001</v>
      </c>
      <c r="R243" s="42">
        <f t="shared" ref="R243:R255" si="320">+M243+K243+J243</f>
        <v>17217.187104000001</v>
      </c>
      <c r="S243" s="42">
        <f t="shared" si="300"/>
        <v>91696.158943999995</v>
      </c>
    </row>
    <row r="244" spans="1:19" s="14" customFormat="1" ht="12">
      <c r="A244" s="11">
        <f>A243+1</f>
        <v>180</v>
      </c>
      <c r="B244" s="12" t="s">
        <v>313</v>
      </c>
      <c r="C244" s="12" t="s">
        <v>314</v>
      </c>
      <c r="D244" s="11" t="s">
        <v>29</v>
      </c>
      <c r="E244" s="11" t="s">
        <v>41</v>
      </c>
      <c r="F244" s="13">
        <v>47250</v>
      </c>
      <c r="G244" s="13">
        <v>1465.88</v>
      </c>
      <c r="H244" s="13">
        <v>0</v>
      </c>
      <c r="I244" s="13">
        <f t="shared" si="295"/>
        <v>1356.075</v>
      </c>
      <c r="J244" s="13">
        <f t="shared" si="315"/>
        <v>3354.7499999999995</v>
      </c>
      <c r="K244" s="13">
        <f t="shared" ref="K244:K255" si="321">F244*1.15%</f>
        <v>543.375</v>
      </c>
      <c r="L244" s="42">
        <f t="shared" si="317"/>
        <v>1436.4</v>
      </c>
      <c r="M244" s="13">
        <f t="shared" ref="M244:M255" si="322">F244*7.09%</f>
        <v>3350.0250000000001</v>
      </c>
      <c r="N244" s="67"/>
      <c r="O244" s="13">
        <f t="shared" si="319"/>
        <v>10040.625</v>
      </c>
      <c r="P244" s="67">
        <v>12761.52</v>
      </c>
      <c r="Q244" s="13">
        <f t="shared" si="239"/>
        <v>17019.875</v>
      </c>
      <c r="R244" s="13">
        <f t="shared" si="320"/>
        <v>7248.15</v>
      </c>
      <c r="S244" s="42">
        <f t="shared" si="300"/>
        <v>30230.125</v>
      </c>
    </row>
    <row r="245" spans="1:19" s="14" customFormat="1" ht="12">
      <c r="A245" s="11">
        <f t="shared" ref="A245:A254" si="323">A244+1</f>
        <v>181</v>
      </c>
      <c r="B245" s="12" t="s">
        <v>315</v>
      </c>
      <c r="C245" s="12" t="s">
        <v>111</v>
      </c>
      <c r="D245" s="11" t="s">
        <v>45</v>
      </c>
      <c r="E245" s="11" t="s">
        <v>30</v>
      </c>
      <c r="F245" s="13">
        <v>46000</v>
      </c>
      <c r="G245" s="13">
        <v>1289.46</v>
      </c>
      <c r="H245" s="13">
        <v>0</v>
      </c>
      <c r="I245" s="13">
        <f t="shared" si="295"/>
        <v>1320.2</v>
      </c>
      <c r="J245" s="13">
        <f t="shared" si="315"/>
        <v>3265.9999999999995</v>
      </c>
      <c r="K245" s="13">
        <f t="shared" si="321"/>
        <v>529</v>
      </c>
      <c r="L245" s="42">
        <f t="shared" si="317"/>
        <v>1398.4</v>
      </c>
      <c r="M245" s="13">
        <f t="shared" si="322"/>
        <v>3261.4</v>
      </c>
      <c r="N245" s="67"/>
      <c r="O245" s="13">
        <f t="shared" si="319"/>
        <v>9775</v>
      </c>
      <c r="P245" s="67">
        <v>20219.84</v>
      </c>
      <c r="Q245" s="13">
        <f t="shared" si="239"/>
        <v>24227.9</v>
      </c>
      <c r="R245" s="13">
        <f t="shared" si="320"/>
        <v>7056.4</v>
      </c>
      <c r="S245" s="42">
        <f t="shared" si="300"/>
        <v>21772.1</v>
      </c>
    </row>
    <row r="246" spans="1:19" s="14" customFormat="1" ht="12">
      <c r="A246" s="11">
        <f t="shared" si="323"/>
        <v>182</v>
      </c>
      <c r="B246" s="12" t="s">
        <v>316</v>
      </c>
      <c r="C246" s="12" t="s">
        <v>317</v>
      </c>
      <c r="D246" s="11" t="s">
        <v>29</v>
      </c>
      <c r="E246" s="11" t="s">
        <v>41</v>
      </c>
      <c r="F246" s="13">
        <v>45000</v>
      </c>
      <c r="G246" s="13">
        <v>1148.33</v>
      </c>
      <c r="H246" s="13">
        <v>0</v>
      </c>
      <c r="I246" s="13">
        <f t="shared" si="295"/>
        <v>1291.5</v>
      </c>
      <c r="J246" s="13">
        <f t="shared" si="315"/>
        <v>3194.9999999999995</v>
      </c>
      <c r="K246" s="13">
        <f t="shared" si="321"/>
        <v>517.5</v>
      </c>
      <c r="L246" s="42">
        <f t="shared" si="317"/>
        <v>1368</v>
      </c>
      <c r="M246" s="13">
        <f t="shared" si="322"/>
        <v>3190.5</v>
      </c>
      <c r="N246" s="67"/>
      <c r="O246" s="13">
        <f t="shared" si="319"/>
        <v>9562.5</v>
      </c>
      <c r="P246" s="69">
        <v>6396</v>
      </c>
      <c r="Q246" s="42">
        <f t="shared" si="239"/>
        <v>10203.83</v>
      </c>
      <c r="R246" s="42">
        <f t="shared" si="320"/>
        <v>6903</v>
      </c>
      <c r="S246" s="42">
        <f t="shared" si="300"/>
        <v>34796.17</v>
      </c>
    </row>
    <row r="247" spans="1:19" s="14" customFormat="1" ht="12">
      <c r="A247" s="11">
        <f t="shared" si="323"/>
        <v>183</v>
      </c>
      <c r="B247" s="12" t="s">
        <v>318</v>
      </c>
      <c r="C247" s="12" t="s">
        <v>111</v>
      </c>
      <c r="D247" s="11" t="s">
        <v>45</v>
      </c>
      <c r="E247" s="11" t="s">
        <v>30</v>
      </c>
      <c r="F247" s="13">
        <v>43234.53</v>
      </c>
      <c r="G247" s="13">
        <v>899.16</v>
      </c>
      <c r="H247" s="13">
        <v>0</v>
      </c>
      <c r="I247" s="13">
        <f t="shared" si="295"/>
        <v>1240.831011</v>
      </c>
      <c r="J247" s="13">
        <f t="shared" si="315"/>
        <v>3069.6516299999998</v>
      </c>
      <c r="K247" s="13">
        <f t="shared" si="321"/>
        <v>497.19709499999999</v>
      </c>
      <c r="L247" s="42">
        <f t="shared" si="317"/>
        <v>1314.329712</v>
      </c>
      <c r="M247" s="13">
        <f t="shared" si="322"/>
        <v>3065.3281770000003</v>
      </c>
      <c r="N247" s="67"/>
      <c r="O247" s="13">
        <f t="shared" si="319"/>
        <v>9187.3376250000001</v>
      </c>
      <c r="P247" s="69">
        <v>28862.36</v>
      </c>
      <c r="Q247" s="42">
        <f t="shared" si="239"/>
        <v>32316.680723000001</v>
      </c>
      <c r="R247" s="42">
        <f t="shared" si="320"/>
        <v>6632.1769020000002</v>
      </c>
      <c r="S247" s="42">
        <f t="shared" si="300"/>
        <v>10917.849276999998</v>
      </c>
    </row>
    <row r="248" spans="1:19" s="14" customFormat="1" ht="12">
      <c r="A248" s="11">
        <f t="shared" si="323"/>
        <v>184</v>
      </c>
      <c r="B248" s="12" t="s">
        <v>319</v>
      </c>
      <c r="C248" s="12" t="s">
        <v>230</v>
      </c>
      <c r="D248" s="11" t="s">
        <v>45</v>
      </c>
      <c r="E248" s="11" t="s">
        <v>30</v>
      </c>
      <c r="F248" s="13">
        <v>35521.199999999997</v>
      </c>
      <c r="G248" s="13">
        <v>0</v>
      </c>
      <c r="H248" s="13">
        <v>0</v>
      </c>
      <c r="I248" s="13">
        <f t="shared" si="295"/>
        <v>1019.4584399999999</v>
      </c>
      <c r="J248" s="13">
        <f t="shared" si="315"/>
        <v>2522.0051999999996</v>
      </c>
      <c r="K248" s="13">
        <f t="shared" si="321"/>
        <v>408.49379999999996</v>
      </c>
      <c r="L248" s="42">
        <f t="shared" si="317"/>
        <v>1079.84448</v>
      </c>
      <c r="M248" s="13">
        <f t="shared" si="322"/>
        <v>2518.4530799999998</v>
      </c>
      <c r="N248" s="67"/>
      <c r="O248" s="13">
        <f t="shared" si="319"/>
        <v>7548.2549999999992</v>
      </c>
      <c r="P248" s="67">
        <v>24988.38</v>
      </c>
      <c r="Q248" s="13">
        <f t="shared" si="239"/>
        <v>27087.682919999999</v>
      </c>
      <c r="R248" s="13">
        <f t="shared" si="320"/>
        <v>5448.9520799999991</v>
      </c>
      <c r="S248" s="42">
        <f t="shared" si="300"/>
        <v>8433.5170799999978</v>
      </c>
    </row>
    <row r="249" spans="1:19" s="14" customFormat="1" ht="12">
      <c r="A249" s="11">
        <f t="shared" si="323"/>
        <v>185</v>
      </c>
      <c r="B249" s="12" t="s">
        <v>320</v>
      </c>
      <c r="C249" s="12" t="s">
        <v>321</v>
      </c>
      <c r="D249" s="11" t="s">
        <v>45</v>
      </c>
      <c r="E249" s="11" t="s">
        <v>30</v>
      </c>
      <c r="F249" s="13">
        <v>34500</v>
      </c>
      <c r="G249" s="13">
        <v>0</v>
      </c>
      <c r="H249" s="13">
        <v>0</v>
      </c>
      <c r="I249" s="13">
        <f t="shared" si="295"/>
        <v>990.15</v>
      </c>
      <c r="J249" s="13">
        <f t="shared" si="315"/>
        <v>2449.5</v>
      </c>
      <c r="K249" s="13">
        <f t="shared" si="321"/>
        <v>396.75</v>
      </c>
      <c r="L249" s="42">
        <f t="shared" si="317"/>
        <v>1048.8</v>
      </c>
      <c r="M249" s="13">
        <f t="shared" si="322"/>
        <v>2446.0500000000002</v>
      </c>
      <c r="N249" s="67"/>
      <c r="O249" s="13">
        <f t="shared" si="319"/>
        <v>7331.25</v>
      </c>
      <c r="P249" s="67">
        <v>26264.45</v>
      </c>
      <c r="Q249" s="13">
        <f t="shared" si="239"/>
        <v>28303.4</v>
      </c>
      <c r="R249" s="13">
        <f t="shared" si="320"/>
        <v>5292.3</v>
      </c>
      <c r="S249" s="42">
        <f t="shared" si="300"/>
        <v>6196.5999999999985</v>
      </c>
    </row>
    <row r="250" spans="1:19" s="14" customFormat="1" ht="12">
      <c r="A250" s="11">
        <f t="shared" si="323"/>
        <v>186</v>
      </c>
      <c r="B250" s="12" t="s">
        <v>322</v>
      </c>
      <c r="C250" s="12" t="s">
        <v>65</v>
      </c>
      <c r="D250" s="11" t="s">
        <v>29</v>
      </c>
      <c r="E250" s="11" t="s">
        <v>30</v>
      </c>
      <c r="F250" s="13">
        <v>34089.040000000001</v>
      </c>
      <c r="G250" s="13">
        <v>0</v>
      </c>
      <c r="H250" s="13">
        <v>0</v>
      </c>
      <c r="I250" s="13">
        <f t="shared" si="295"/>
        <v>978.35544800000002</v>
      </c>
      <c r="J250" s="13">
        <f t="shared" si="315"/>
        <v>2420.3218400000001</v>
      </c>
      <c r="K250" s="13">
        <f t="shared" si="321"/>
        <v>392.02395999999999</v>
      </c>
      <c r="L250" s="42">
        <f t="shared" si="317"/>
        <v>1036.306816</v>
      </c>
      <c r="M250" s="13">
        <f t="shared" si="322"/>
        <v>2416.9129360000002</v>
      </c>
      <c r="N250" s="67"/>
      <c r="O250" s="13">
        <f t="shared" si="319"/>
        <v>7243.9210000000003</v>
      </c>
      <c r="P250" s="67"/>
      <c r="Q250" s="13">
        <f t="shared" si="239"/>
        <v>2014.6622640000001</v>
      </c>
      <c r="R250" s="13">
        <f t="shared" si="320"/>
        <v>5229.2587359999998</v>
      </c>
      <c r="S250" s="42">
        <f t="shared" si="300"/>
        <v>32074.377736000002</v>
      </c>
    </row>
    <row r="251" spans="1:19" s="14" customFormat="1" ht="12">
      <c r="A251" s="11">
        <f t="shared" si="323"/>
        <v>187</v>
      </c>
      <c r="B251" s="12" t="s">
        <v>323</v>
      </c>
      <c r="C251" s="12" t="s">
        <v>65</v>
      </c>
      <c r="D251" s="11" t="s">
        <v>29</v>
      </c>
      <c r="E251" s="11" t="s">
        <v>30</v>
      </c>
      <c r="F251" s="13">
        <v>34089.040000000001</v>
      </c>
      <c r="G251" s="13">
        <v>285.85000000000002</v>
      </c>
      <c r="H251" s="13">
        <v>0</v>
      </c>
      <c r="I251" s="13">
        <f t="shared" si="295"/>
        <v>978.35544800000002</v>
      </c>
      <c r="J251" s="13">
        <f t="shared" si="315"/>
        <v>2420.3218400000001</v>
      </c>
      <c r="K251" s="13">
        <f t="shared" si="321"/>
        <v>392.02395999999999</v>
      </c>
      <c r="L251" s="42">
        <f t="shared" si="317"/>
        <v>1036.306816</v>
      </c>
      <c r="M251" s="13">
        <f t="shared" si="322"/>
        <v>2416.9129360000002</v>
      </c>
      <c r="N251" s="67"/>
      <c r="O251" s="13">
        <f t="shared" si="319"/>
        <v>7243.9210000000003</v>
      </c>
      <c r="P251" s="69">
        <v>1846</v>
      </c>
      <c r="Q251" s="42">
        <f t="shared" si="239"/>
        <v>4146.512264</v>
      </c>
      <c r="R251" s="42">
        <f t="shared" si="320"/>
        <v>5229.2587359999998</v>
      </c>
      <c r="S251" s="42">
        <f t="shared" si="300"/>
        <v>29942.527736</v>
      </c>
    </row>
    <row r="252" spans="1:19" s="14" customFormat="1" ht="12">
      <c r="A252" s="11">
        <f t="shared" si="323"/>
        <v>188</v>
      </c>
      <c r="B252" s="12" t="s">
        <v>324</v>
      </c>
      <c r="C252" s="12" t="s">
        <v>321</v>
      </c>
      <c r="D252" s="11" t="s">
        <v>29</v>
      </c>
      <c r="E252" s="11" t="s">
        <v>30</v>
      </c>
      <c r="F252" s="13">
        <v>33376.449999999997</v>
      </c>
      <c r="G252" s="13">
        <v>0</v>
      </c>
      <c r="H252" s="13">
        <v>0</v>
      </c>
      <c r="I252" s="13">
        <f t="shared" si="295"/>
        <v>957.90411499999993</v>
      </c>
      <c r="J252" s="13">
        <f t="shared" si="315"/>
        <v>2369.7279499999995</v>
      </c>
      <c r="K252" s="13">
        <f t="shared" si="321"/>
        <v>383.82917499999996</v>
      </c>
      <c r="L252" s="42">
        <f t="shared" si="317"/>
        <v>1014.6440799999999</v>
      </c>
      <c r="M252" s="13">
        <f t="shared" si="322"/>
        <v>2366.3903049999999</v>
      </c>
      <c r="N252" s="67"/>
      <c r="O252" s="13">
        <f t="shared" si="319"/>
        <v>7092.4956249999987</v>
      </c>
      <c r="P252" s="69">
        <v>3051</v>
      </c>
      <c r="Q252" s="42">
        <f t="shared" si="239"/>
        <v>5023.5481949999994</v>
      </c>
      <c r="R252" s="42">
        <f t="shared" si="320"/>
        <v>5119.9474299999993</v>
      </c>
      <c r="S252" s="42">
        <f t="shared" si="300"/>
        <v>28352.901804999998</v>
      </c>
    </row>
    <row r="253" spans="1:19" s="14" customFormat="1" ht="12">
      <c r="A253" s="11">
        <f t="shared" si="323"/>
        <v>189</v>
      </c>
      <c r="B253" s="12" t="s">
        <v>325</v>
      </c>
      <c r="C253" s="12" t="s">
        <v>38</v>
      </c>
      <c r="D253" s="11" t="s">
        <v>29</v>
      </c>
      <c r="E253" s="11" t="s">
        <v>41</v>
      </c>
      <c r="F253" s="13">
        <v>30000</v>
      </c>
      <c r="G253" s="13">
        <v>0</v>
      </c>
      <c r="H253" s="13">
        <v>0</v>
      </c>
      <c r="I253" s="13">
        <f t="shared" si="295"/>
        <v>861</v>
      </c>
      <c r="J253" s="13">
        <f t="shared" si="315"/>
        <v>2130</v>
      </c>
      <c r="K253" s="13">
        <f t="shared" si="321"/>
        <v>345</v>
      </c>
      <c r="L253" s="42">
        <f t="shared" si="317"/>
        <v>912</v>
      </c>
      <c r="M253" s="13">
        <f t="shared" si="322"/>
        <v>2127</v>
      </c>
      <c r="N253" s="67"/>
      <c r="O253" s="13">
        <f t="shared" si="319"/>
        <v>6375</v>
      </c>
      <c r="P253" s="69">
        <v>1046</v>
      </c>
      <c r="Q253" s="42">
        <f t="shared" si="239"/>
        <v>2819</v>
      </c>
      <c r="R253" s="42">
        <f t="shared" si="320"/>
        <v>4602</v>
      </c>
      <c r="S253" s="42">
        <f t="shared" si="300"/>
        <v>27181</v>
      </c>
    </row>
    <row r="254" spans="1:19" s="14" customFormat="1" ht="12">
      <c r="A254" s="11">
        <f t="shared" si="323"/>
        <v>190</v>
      </c>
      <c r="B254" s="12" t="s">
        <v>326</v>
      </c>
      <c r="C254" s="12" t="s">
        <v>38</v>
      </c>
      <c r="D254" s="11" t="s">
        <v>29</v>
      </c>
      <c r="E254" s="11" t="s">
        <v>41</v>
      </c>
      <c r="F254" s="13">
        <v>30000</v>
      </c>
      <c r="G254" s="13">
        <v>0</v>
      </c>
      <c r="H254" s="13">
        <v>0</v>
      </c>
      <c r="I254" s="13">
        <f t="shared" si="295"/>
        <v>861</v>
      </c>
      <c r="J254" s="13">
        <f t="shared" si="315"/>
        <v>2130</v>
      </c>
      <c r="K254" s="13">
        <f t="shared" si="321"/>
        <v>345</v>
      </c>
      <c r="L254" s="42">
        <f t="shared" si="317"/>
        <v>912</v>
      </c>
      <c r="M254" s="13">
        <f t="shared" si="322"/>
        <v>2127</v>
      </c>
      <c r="N254" s="67"/>
      <c r="O254" s="13">
        <f t="shared" si="319"/>
        <v>6375</v>
      </c>
      <c r="P254" s="69">
        <v>8046</v>
      </c>
      <c r="Q254" s="42">
        <f t="shared" si="239"/>
        <v>9819</v>
      </c>
      <c r="R254" s="42">
        <f t="shared" si="320"/>
        <v>4602</v>
      </c>
      <c r="S254" s="42">
        <f t="shared" si="300"/>
        <v>20181</v>
      </c>
    </row>
    <row r="255" spans="1:19" s="14" customFormat="1" ht="12">
      <c r="A255" s="11">
        <f>A254+1</f>
        <v>191</v>
      </c>
      <c r="B255" s="12" t="s">
        <v>327</v>
      </c>
      <c r="C255" s="12" t="s">
        <v>65</v>
      </c>
      <c r="D255" s="11" t="s">
        <v>29</v>
      </c>
      <c r="E255" s="11" t="s">
        <v>41</v>
      </c>
      <c r="F255" s="13">
        <v>30000</v>
      </c>
      <c r="G255" s="13">
        <v>0</v>
      </c>
      <c r="H255" s="13">
        <v>0</v>
      </c>
      <c r="I255" s="13">
        <f t="shared" si="295"/>
        <v>861</v>
      </c>
      <c r="J255" s="13">
        <f t="shared" si="315"/>
        <v>2130</v>
      </c>
      <c r="K255" s="13">
        <f t="shared" si="321"/>
        <v>345</v>
      </c>
      <c r="L255" s="42">
        <f t="shared" si="317"/>
        <v>912</v>
      </c>
      <c r="M255" s="13">
        <f t="shared" si="322"/>
        <v>2127</v>
      </c>
      <c r="N255" s="67"/>
      <c r="O255" s="13">
        <f t="shared" si="319"/>
        <v>6375</v>
      </c>
      <c r="P255" s="67">
        <v>5046</v>
      </c>
      <c r="Q255" s="13">
        <f t="shared" si="239"/>
        <v>6819</v>
      </c>
      <c r="R255" s="13">
        <f t="shared" si="320"/>
        <v>4602</v>
      </c>
      <c r="S255" s="42">
        <f t="shared" si="300"/>
        <v>23181</v>
      </c>
    </row>
    <row r="256" spans="1:19" s="14" customFormat="1" ht="12">
      <c r="A256" s="50" t="s">
        <v>328</v>
      </c>
      <c r="B256" s="46"/>
      <c r="C256" s="46"/>
      <c r="D256" s="47"/>
      <c r="E256" s="47"/>
      <c r="F256" s="46"/>
      <c r="G256" s="46"/>
      <c r="H256" s="48"/>
      <c r="I256" s="46"/>
      <c r="J256" s="48"/>
      <c r="K256" s="48"/>
      <c r="L256" s="46"/>
      <c r="M256" s="48"/>
      <c r="N256" s="49"/>
      <c r="O256" s="48"/>
      <c r="P256" s="48"/>
      <c r="Q256" s="48"/>
      <c r="R256" s="48"/>
      <c r="S256" s="46"/>
    </row>
    <row r="257" spans="1:20" s="44" customFormat="1" ht="12">
      <c r="A257" s="17">
        <f>A255+1</f>
        <v>192</v>
      </c>
      <c r="B257" s="68" t="s">
        <v>329</v>
      </c>
      <c r="C257" s="68" t="s">
        <v>55</v>
      </c>
      <c r="D257" s="17" t="s">
        <v>45</v>
      </c>
      <c r="E257" s="17" t="s">
        <v>30</v>
      </c>
      <c r="F257" s="42">
        <v>60000</v>
      </c>
      <c r="G257" s="42">
        <v>3486.68</v>
      </c>
      <c r="H257" s="42">
        <v>0</v>
      </c>
      <c r="I257" s="13">
        <f t="shared" si="295"/>
        <v>1722</v>
      </c>
      <c r="J257" s="42">
        <f t="shared" ref="J257:J291" si="324">F257*7.1%</f>
        <v>4260</v>
      </c>
      <c r="K257" s="42">
        <f t="shared" ref="K257:K291" si="325">F257*1.15%</f>
        <v>690</v>
      </c>
      <c r="L257" s="42">
        <f t="shared" ref="L257:L291" si="326">+F257*3.04%</f>
        <v>1824</v>
      </c>
      <c r="M257" s="42">
        <f>F257*7.09%</f>
        <v>4254</v>
      </c>
      <c r="N257" s="69"/>
      <c r="O257" s="42">
        <f t="shared" ref="O257:O291" si="327">I257+J257+K257+L257+M257</f>
        <v>12750</v>
      </c>
      <c r="P257" s="69">
        <f>27084.47-1190.12</f>
        <v>25894.350000000002</v>
      </c>
      <c r="Q257" s="42">
        <f t="shared" si="239"/>
        <v>32927.03</v>
      </c>
      <c r="R257" s="42">
        <f t="shared" ref="R257:R291" si="328">+M257+K257+J257</f>
        <v>9204</v>
      </c>
      <c r="S257" s="42">
        <f t="shared" si="300"/>
        <v>27072.97</v>
      </c>
      <c r="T257" s="66"/>
    </row>
    <row r="258" spans="1:20" s="14" customFormat="1" ht="12">
      <c r="A258" s="11">
        <f>A257+1</f>
        <v>193</v>
      </c>
      <c r="B258" s="12" t="s">
        <v>330</v>
      </c>
      <c r="C258" s="12" t="s">
        <v>55</v>
      </c>
      <c r="D258" s="11" t="s">
        <v>29</v>
      </c>
      <c r="E258" s="11" t="s">
        <v>41</v>
      </c>
      <c r="F258" s="13">
        <v>48397.65</v>
      </c>
      <c r="G258" s="13">
        <v>1627.85</v>
      </c>
      <c r="H258" s="13">
        <v>0</v>
      </c>
      <c r="I258" s="13">
        <f t="shared" si="295"/>
        <v>1389.012555</v>
      </c>
      <c r="J258" s="13">
        <f t="shared" si="324"/>
        <v>3436.23315</v>
      </c>
      <c r="K258" s="13">
        <f t="shared" si="325"/>
        <v>556.57297500000004</v>
      </c>
      <c r="L258" s="42">
        <f t="shared" si="326"/>
        <v>1471.28856</v>
      </c>
      <c r="M258" s="13">
        <f t="shared" ref="M258:M291" si="329">F258*7.09%</f>
        <v>3431.3933850000003</v>
      </c>
      <c r="N258" s="67"/>
      <c r="O258" s="13">
        <f t="shared" si="327"/>
        <v>10284.500625000001</v>
      </c>
      <c r="P258" s="67">
        <v>34007.4</v>
      </c>
      <c r="Q258" s="13">
        <f t="shared" si="239"/>
        <v>38495.551115000002</v>
      </c>
      <c r="R258" s="13">
        <f t="shared" si="328"/>
        <v>7424.1995100000004</v>
      </c>
      <c r="S258" s="42">
        <f t="shared" si="300"/>
        <v>9902.0988849999994</v>
      </c>
    </row>
    <row r="259" spans="1:20" s="14" customFormat="1" ht="12">
      <c r="A259" s="11">
        <f>A258+1</f>
        <v>194</v>
      </c>
      <c r="B259" s="12" t="s">
        <v>331</v>
      </c>
      <c r="C259" s="12" t="s">
        <v>332</v>
      </c>
      <c r="D259" s="11" t="s">
        <v>29</v>
      </c>
      <c r="E259" s="11" t="s">
        <v>30</v>
      </c>
      <c r="F259" s="13">
        <v>39000</v>
      </c>
      <c r="G259" s="42">
        <v>301.52</v>
      </c>
      <c r="H259" s="13">
        <v>0</v>
      </c>
      <c r="I259" s="13">
        <f t="shared" ref="I259" si="330">+F259*2.87%</f>
        <v>1119.3</v>
      </c>
      <c r="J259" s="13">
        <f t="shared" ref="J259" si="331">F259*7.1%</f>
        <v>2768.9999999999995</v>
      </c>
      <c r="K259" s="13">
        <f t="shared" ref="K259" si="332">F259*1.15%</f>
        <v>448.5</v>
      </c>
      <c r="L259" s="42">
        <f t="shared" ref="L259" si="333">+F259*3.04%</f>
        <v>1185.5999999999999</v>
      </c>
      <c r="M259" s="13">
        <f t="shared" ref="M259" si="334">F259*7.09%</f>
        <v>2765.1000000000004</v>
      </c>
      <c r="N259" s="67"/>
      <c r="O259" s="13">
        <f t="shared" ref="O259" si="335">I259+J259+K259+L259+M259</f>
        <v>8287.5</v>
      </c>
      <c r="P259" s="67"/>
      <c r="Q259" s="13">
        <f t="shared" ref="Q259" si="336">+I259+L259+N259+P259+G259+H259</f>
        <v>2606.4199999999996</v>
      </c>
      <c r="R259" s="13">
        <f t="shared" ref="R259" si="337">+M259+K259+J259</f>
        <v>5982.6</v>
      </c>
      <c r="S259" s="42">
        <f t="shared" ref="S259" si="338">+F259-Q259</f>
        <v>36393.58</v>
      </c>
    </row>
    <row r="260" spans="1:20" s="44" customFormat="1" ht="12">
      <c r="A260" s="11">
        <f>A259+1</f>
        <v>195</v>
      </c>
      <c r="B260" s="68" t="s">
        <v>333</v>
      </c>
      <c r="C260" s="68" t="s">
        <v>40</v>
      </c>
      <c r="D260" s="17" t="s">
        <v>29</v>
      </c>
      <c r="E260" s="17" t="s">
        <v>41</v>
      </c>
      <c r="F260" s="42">
        <v>40000</v>
      </c>
      <c r="G260" s="42">
        <v>442.65</v>
      </c>
      <c r="H260" s="42">
        <v>0</v>
      </c>
      <c r="I260" s="13">
        <f t="shared" si="295"/>
        <v>1148</v>
      </c>
      <c r="J260" s="42">
        <f t="shared" si="324"/>
        <v>2839.9999999999995</v>
      </c>
      <c r="K260" s="42">
        <f t="shared" si="325"/>
        <v>460</v>
      </c>
      <c r="L260" s="42">
        <f t="shared" si="326"/>
        <v>1216</v>
      </c>
      <c r="M260" s="42">
        <f t="shared" si="329"/>
        <v>2836</v>
      </c>
      <c r="N260" s="69"/>
      <c r="O260" s="42">
        <f t="shared" si="327"/>
        <v>8500</v>
      </c>
      <c r="P260" s="69">
        <v>8447.8799999999992</v>
      </c>
      <c r="Q260" s="13">
        <f t="shared" si="239"/>
        <v>11254.529999999999</v>
      </c>
      <c r="R260" s="42">
        <f t="shared" si="328"/>
        <v>6136</v>
      </c>
      <c r="S260" s="42">
        <f t="shared" si="300"/>
        <v>28745.47</v>
      </c>
    </row>
    <row r="261" spans="1:20" s="14" customFormat="1" ht="12">
      <c r="A261" s="11">
        <f t="shared" ref="A261:A291" si="339">A260+1</f>
        <v>196</v>
      </c>
      <c r="B261" s="12" t="s">
        <v>334</v>
      </c>
      <c r="C261" s="12" t="s">
        <v>116</v>
      </c>
      <c r="D261" s="11" t="s">
        <v>29</v>
      </c>
      <c r="E261" s="11" t="s">
        <v>30</v>
      </c>
      <c r="F261" s="13">
        <v>36750</v>
      </c>
      <c r="G261" s="13">
        <v>0</v>
      </c>
      <c r="H261" s="13">
        <v>0</v>
      </c>
      <c r="I261" s="13">
        <f t="shared" si="295"/>
        <v>1054.7249999999999</v>
      </c>
      <c r="J261" s="13">
        <f t="shared" si="324"/>
        <v>2609.2499999999995</v>
      </c>
      <c r="K261" s="13">
        <f t="shared" si="325"/>
        <v>422.625</v>
      </c>
      <c r="L261" s="42">
        <f t="shared" si="326"/>
        <v>1117.2</v>
      </c>
      <c r="M261" s="13">
        <f t="shared" si="329"/>
        <v>2605.5750000000003</v>
      </c>
      <c r="N261" s="67"/>
      <c r="O261" s="13">
        <f t="shared" si="327"/>
        <v>7809.375</v>
      </c>
      <c r="P261" s="67">
        <v>21706.28</v>
      </c>
      <c r="Q261" s="13">
        <f t="shared" si="239"/>
        <v>23878.204999999998</v>
      </c>
      <c r="R261" s="13">
        <f t="shared" si="328"/>
        <v>5637.45</v>
      </c>
      <c r="S261" s="42">
        <f t="shared" si="300"/>
        <v>12871.795000000002</v>
      </c>
    </row>
    <row r="262" spans="1:20" s="14" customFormat="1" ht="12">
      <c r="A262" s="11">
        <f t="shared" si="339"/>
        <v>197</v>
      </c>
      <c r="B262" s="12" t="s">
        <v>335</v>
      </c>
      <c r="C262" s="12" t="s">
        <v>336</v>
      </c>
      <c r="D262" s="11" t="s">
        <v>29</v>
      </c>
      <c r="E262" s="11" t="s">
        <v>41</v>
      </c>
      <c r="F262" s="13">
        <v>36750</v>
      </c>
      <c r="G262" s="13">
        <v>0</v>
      </c>
      <c r="H262" s="13">
        <v>0</v>
      </c>
      <c r="I262" s="13">
        <f t="shared" si="295"/>
        <v>1054.7249999999999</v>
      </c>
      <c r="J262" s="13">
        <f t="shared" si="324"/>
        <v>2609.2499999999995</v>
      </c>
      <c r="K262" s="13">
        <f t="shared" si="325"/>
        <v>422.625</v>
      </c>
      <c r="L262" s="42">
        <f t="shared" si="326"/>
        <v>1117.2</v>
      </c>
      <c r="M262" s="13">
        <f t="shared" si="329"/>
        <v>2605.5750000000003</v>
      </c>
      <c r="N262" s="67"/>
      <c r="O262" s="13">
        <f t="shared" si="327"/>
        <v>7809.375</v>
      </c>
      <c r="P262" s="69">
        <v>2046</v>
      </c>
      <c r="Q262" s="42">
        <f t="shared" si="239"/>
        <v>4217.9250000000002</v>
      </c>
      <c r="R262" s="42">
        <f t="shared" si="328"/>
        <v>5637.45</v>
      </c>
      <c r="S262" s="42">
        <f t="shared" si="300"/>
        <v>32532.075000000001</v>
      </c>
    </row>
    <row r="263" spans="1:20" s="14" customFormat="1" ht="12">
      <c r="A263" s="11">
        <f t="shared" si="339"/>
        <v>198</v>
      </c>
      <c r="B263" s="12" t="s">
        <v>337</v>
      </c>
      <c r="C263" s="12" t="s">
        <v>168</v>
      </c>
      <c r="D263" s="11" t="s">
        <v>29</v>
      </c>
      <c r="E263" s="11" t="s">
        <v>41</v>
      </c>
      <c r="F263" s="13">
        <v>30000</v>
      </c>
      <c r="G263" s="13">
        <v>0</v>
      </c>
      <c r="H263" s="13">
        <v>0</v>
      </c>
      <c r="I263" s="13">
        <f t="shared" si="295"/>
        <v>861</v>
      </c>
      <c r="J263" s="13">
        <f t="shared" si="324"/>
        <v>2130</v>
      </c>
      <c r="K263" s="13">
        <f t="shared" si="325"/>
        <v>345</v>
      </c>
      <c r="L263" s="42">
        <f t="shared" si="326"/>
        <v>912</v>
      </c>
      <c r="M263" s="13">
        <f t="shared" si="329"/>
        <v>2127</v>
      </c>
      <c r="N263" s="67"/>
      <c r="O263" s="13">
        <f t="shared" si="327"/>
        <v>6375</v>
      </c>
      <c r="P263" s="69">
        <v>3046</v>
      </c>
      <c r="Q263" s="42">
        <f t="shared" si="239"/>
        <v>4819</v>
      </c>
      <c r="R263" s="42">
        <f t="shared" si="328"/>
        <v>4602</v>
      </c>
      <c r="S263" s="42">
        <f t="shared" si="300"/>
        <v>25181</v>
      </c>
    </row>
    <row r="264" spans="1:20" s="14" customFormat="1" ht="12">
      <c r="A264" s="11">
        <f t="shared" si="339"/>
        <v>199</v>
      </c>
      <c r="B264" s="12" t="s">
        <v>338</v>
      </c>
      <c r="C264" s="12" t="s">
        <v>339</v>
      </c>
      <c r="D264" s="11" t="s">
        <v>29</v>
      </c>
      <c r="E264" s="11" t="s">
        <v>30</v>
      </c>
      <c r="F264" s="13">
        <v>30000</v>
      </c>
      <c r="G264" s="13">
        <v>0</v>
      </c>
      <c r="H264" s="13">
        <v>0</v>
      </c>
      <c r="I264" s="13">
        <f t="shared" si="295"/>
        <v>861</v>
      </c>
      <c r="J264" s="13">
        <f t="shared" si="324"/>
        <v>2130</v>
      </c>
      <c r="K264" s="13">
        <f t="shared" si="325"/>
        <v>345</v>
      </c>
      <c r="L264" s="42">
        <f t="shared" si="326"/>
        <v>912</v>
      </c>
      <c r="M264" s="13">
        <f t="shared" si="329"/>
        <v>2127</v>
      </c>
      <c r="N264" s="67"/>
      <c r="O264" s="13">
        <f t="shared" si="327"/>
        <v>6375</v>
      </c>
      <c r="P264" s="69">
        <v>5846</v>
      </c>
      <c r="Q264" s="42">
        <f t="shared" si="239"/>
        <v>7619</v>
      </c>
      <c r="R264" s="42">
        <f t="shared" si="328"/>
        <v>4602</v>
      </c>
      <c r="S264" s="42">
        <f t="shared" si="300"/>
        <v>22381</v>
      </c>
    </row>
    <row r="265" spans="1:20" s="14" customFormat="1" ht="12">
      <c r="A265" s="11">
        <f t="shared" si="339"/>
        <v>200</v>
      </c>
      <c r="B265" s="12" t="s">
        <v>340</v>
      </c>
      <c r="C265" s="12" t="s">
        <v>339</v>
      </c>
      <c r="D265" s="11" t="s">
        <v>29</v>
      </c>
      <c r="E265" s="11" t="s">
        <v>30</v>
      </c>
      <c r="F265" s="13">
        <v>30000</v>
      </c>
      <c r="G265" s="13">
        <v>0</v>
      </c>
      <c r="H265" s="13">
        <v>0</v>
      </c>
      <c r="I265" s="13">
        <f t="shared" si="295"/>
        <v>861</v>
      </c>
      <c r="J265" s="13">
        <f t="shared" si="324"/>
        <v>2130</v>
      </c>
      <c r="K265" s="13">
        <f t="shared" si="325"/>
        <v>345</v>
      </c>
      <c r="L265" s="42">
        <f t="shared" si="326"/>
        <v>912</v>
      </c>
      <c r="M265" s="13">
        <f t="shared" si="329"/>
        <v>2127</v>
      </c>
      <c r="N265" s="67"/>
      <c r="O265" s="13">
        <f t="shared" si="327"/>
        <v>6375</v>
      </c>
      <c r="P265" s="69">
        <v>2546</v>
      </c>
      <c r="Q265" s="42">
        <f t="shared" si="239"/>
        <v>4319</v>
      </c>
      <c r="R265" s="42">
        <f t="shared" si="328"/>
        <v>4602</v>
      </c>
      <c r="S265" s="42">
        <f t="shared" si="300"/>
        <v>25681</v>
      </c>
    </row>
    <row r="266" spans="1:20" s="14" customFormat="1" ht="12">
      <c r="A266" s="11">
        <f t="shared" si="339"/>
        <v>201</v>
      </c>
      <c r="B266" s="12" t="s">
        <v>341</v>
      </c>
      <c r="C266" s="12" t="s">
        <v>339</v>
      </c>
      <c r="D266" s="11" t="s">
        <v>29</v>
      </c>
      <c r="E266" s="11" t="s">
        <v>30</v>
      </c>
      <c r="F266" s="13">
        <v>30000</v>
      </c>
      <c r="G266" s="13">
        <v>0</v>
      </c>
      <c r="H266" s="13">
        <v>0</v>
      </c>
      <c r="I266" s="13">
        <f t="shared" si="295"/>
        <v>861</v>
      </c>
      <c r="J266" s="13">
        <f t="shared" si="324"/>
        <v>2130</v>
      </c>
      <c r="K266" s="13">
        <f t="shared" si="325"/>
        <v>345</v>
      </c>
      <c r="L266" s="42">
        <f t="shared" si="326"/>
        <v>912</v>
      </c>
      <c r="M266" s="13">
        <f t="shared" si="329"/>
        <v>2127</v>
      </c>
      <c r="N266" s="67"/>
      <c r="O266" s="13">
        <f t="shared" si="327"/>
        <v>6375</v>
      </c>
      <c r="P266" s="69">
        <v>5046</v>
      </c>
      <c r="Q266" s="42">
        <f t="shared" si="239"/>
        <v>6819</v>
      </c>
      <c r="R266" s="42">
        <f t="shared" si="328"/>
        <v>4602</v>
      </c>
      <c r="S266" s="42">
        <f t="shared" si="300"/>
        <v>23181</v>
      </c>
    </row>
    <row r="267" spans="1:20" s="14" customFormat="1" ht="12">
      <c r="A267" s="11">
        <f t="shared" si="339"/>
        <v>202</v>
      </c>
      <c r="B267" s="12" t="s">
        <v>342</v>
      </c>
      <c r="C267" s="12" t="s">
        <v>40</v>
      </c>
      <c r="D267" s="11" t="s">
        <v>29</v>
      </c>
      <c r="E267" s="11" t="s">
        <v>41</v>
      </c>
      <c r="F267" s="13">
        <v>26355</v>
      </c>
      <c r="G267" s="13">
        <v>0</v>
      </c>
      <c r="H267" s="13">
        <v>0</v>
      </c>
      <c r="I267" s="13">
        <f t="shared" si="295"/>
        <v>756.38850000000002</v>
      </c>
      <c r="J267" s="13">
        <f t="shared" si="324"/>
        <v>1871.2049999999999</v>
      </c>
      <c r="K267" s="13">
        <f t="shared" si="325"/>
        <v>303.08249999999998</v>
      </c>
      <c r="L267" s="42">
        <f t="shared" si="326"/>
        <v>801.19200000000001</v>
      </c>
      <c r="M267" s="13">
        <f t="shared" si="329"/>
        <v>1868.5695000000001</v>
      </c>
      <c r="N267" s="67"/>
      <c r="O267" s="13">
        <f t="shared" si="327"/>
        <v>5600.4375</v>
      </c>
      <c r="P267" s="67">
        <v>18099</v>
      </c>
      <c r="Q267" s="13">
        <f t="shared" si="239"/>
        <v>19656.5805</v>
      </c>
      <c r="R267" s="13">
        <f t="shared" si="328"/>
        <v>4042.857</v>
      </c>
      <c r="S267" s="42">
        <f t="shared" si="300"/>
        <v>6698.4195</v>
      </c>
    </row>
    <row r="268" spans="1:20" s="14" customFormat="1" ht="12">
      <c r="A268" s="11">
        <f t="shared" si="339"/>
        <v>203</v>
      </c>
      <c r="B268" s="12" t="s">
        <v>343</v>
      </c>
      <c r="C268" s="12" t="s">
        <v>116</v>
      </c>
      <c r="D268" s="11" t="s">
        <v>29</v>
      </c>
      <c r="E268" s="11" t="s">
        <v>41</v>
      </c>
      <c r="F268" s="13">
        <v>26250</v>
      </c>
      <c r="G268" s="13">
        <v>0</v>
      </c>
      <c r="H268" s="13">
        <v>0</v>
      </c>
      <c r="I268" s="13">
        <f t="shared" si="295"/>
        <v>753.375</v>
      </c>
      <c r="J268" s="13">
        <f t="shared" si="324"/>
        <v>1863.7499999999998</v>
      </c>
      <c r="K268" s="13">
        <f t="shared" si="325"/>
        <v>301.875</v>
      </c>
      <c r="L268" s="42">
        <f t="shared" si="326"/>
        <v>798</v>
      </c>
      <c r="M268" s="13">
        <f t="shared" si="329"/>
        <v>1861.1250000000002</v>
      </c>
      <c r="N268" s="67"/>
      <c r="O268" s="13">
        <f t="shared" si="327"/>
        <v>5578.125</v>
      </c>
      <c r="P268" s="67">
        <v>1000</v>
      </c>
      <c r="Q268" s="13">
        <f t="shared" si="239"/>
        <v>2551.375</v>
      </c>
      <c r="R268" s="13">
        <f t="shared" si="328"/>
        <v>4026.75</v>
      </c>
      <c r="S268" s="42">
        <f t="shared" si="300"/>
        <v>23698.625</v>
      </c>
    </row>
    <row r="269" spans="1:20" s="14" customFormat="1" ht="12">
      <c r="A269" s="11">
        <f t="shared" si="339"/>
        <v>204</v>
      </c>
      <c r="B269" s="12" t="s">
        <v>344</v>
      </c>
      <c r="C269" s="12" t="s">
        <v>40</v>
      </c>
      <c r="D269" s="11" t="s">
        <v>29</v>
      </c>
      <c r="E269" s="11" t="s">
        <v>41</v>
      </c>
      <c r="F269" s="13">
        <v>26000</v>
      </c>
      <c r="G269" s="13">
        <v>0</v>
      </c>
      <c r="H269" s="13">
        <v>0</v>
      </c>
      <c r="I269" s="13">
        <f t="shared" si="295"/>
        <v>746.2</v>
      </c>
      <c r="J269" s="13">
        <f t="shared" si="324"/>
        <v>1845.9999999999998</v>
      </c>
      <c r="K269" s="13">
        <f t="shared" si="325"/>
        <v>299</v>
      </c>
      <c r="L269" s="42">
        <f t="shared" si="326"/>
        <v>790.4</v>
      </c>
      <c r="M269" s="13">
        <f t="shared" si="329"/>
        <v>1843.4</v>
      </c>
      <c r="N269" s="67"/>
      <c r="O269" s="13">
        <f t="shared" si="327"/>
        <v>5525</v>
      </c>
      <c r="P269" s="69">
        <v>3196</v>
      </c>
      <c r="Q269" s="42">
        <f t="shared" si="239"/>
        <v>4732.6000000000004</v>
      </c>
      <c r="R269" s="42">
        <f t="shared" si="328"/>
        <v>3988.3999999999996</v>
      </c>
      <c r="S269" s="42">
        <f t="shared" si="300"/>
        <v>21267.4</v>
      </c>
    </row>
    <row r="270" spans="1:20" s="14" customFormat="1" ht="12">
      <c r="A270" s="11">
        <f t="shared" si="339"/>
        <v>205</v>
      </c>
      <c r="B270" s="12" t="s">
        <v>345</v>
      </c>
      <c r="C270" s="12" t="s">
        <v>173</v>
      </c>
      <c r="D270" s="11" t="s">
        <v>29</v>
      </c>
      <c r="E270" s="11" t="s">
        <v>30</v>
      </c>
      <c r="F270" s="13">
        <v>22000</v>
      </c>
      <c r="G270" s="13">
        <v>0</v>
      </c>
      <c r="H270" s="13">
        <v>0</v>
      </c>
      <c r="I270" s="13">
        <f t="shared" si="295"/>
        <v>631.4</v>
      </c>
      <c r="J270" s="13">
        <f t="shared" si="324"/>
        <v>1561.9999999999998</v>
      </c>
      <c r="K270" s="13">
        <f t="shared" si="325"/>
        <v>253</v>
      </c>
      <c r="L270" s="42">
        <f t="shared" si="326"/>
        <v>668.8</v>
      </c>
      <c r="M270" s="13">
        <f t="shared" si="329"/>
        <v>1559.8000000000002</v>
      </c>
      <c r="N270" s="67"/>
      <c r="O270" s="13">
        <f t="shared" si="327"/>
        <v>4675</v>
      </c>
      <c r="P270" s="67">
        <v>4973.67</v>
      </c>
      <c r="Q270" s="13">
        <f t="shared" si="239"/>
        <v>6273.87</v>
      </c>
      <c r="R270" s="13">
        <f t="shared" si="328"/>
        <v>3374.8</v>
      </c>
      <c r="S270" s="42">
        <f t="shared" si="300"/>
        <v>15726.130000000001</v>
      </c>
    </row>
    <row r="271" spans="1:20" s="14" customFormat="1" ht="12">
      <c r="A271" s="11">
        <f t="shared" si="339"/>
        <v>206</v>
      </c>
      <c r="B271" s="12" t="s">
        <v>346</v>
      </c>
      <c r="C271" s="12" t="s">
        <v>173</v>
      </c>
      <c r="D271" s="11" t="s">
        <v>29</v>
      </c>
      <c r="E271" s="11" t="s">
        <v>30</v>
      </c>
      <c r="F271" s="13">
        <v>22000</v>
      </c>
      <c r="G271" s="13">
        <v>0</v>
      </c>
      <c r="H271" s="13">
        <v>0</v>
      </c>
      <c r="I271" s="13">
        <f t="shared" si="295"/>
        <v>631.4</v>
      </c>
      <c r="J271" s="13">
        <f t="shared" si="324"/>
        <v>1561.9999999999998</v>
      </c>
      <c r="K271" s="13">
        <f t="shared" si="325"/>
        <v>253</v>
      </c>
      <c r="L271" s="42">
        <f t="shared" si="326"/>
        <v>668.8</v>
      </c>
      <c r="M271" s="13">
        <f t="shared" si="329"/>
        <v>1559.8000000000002</v>
      </c>
      <c r="N271" s="67"/>
      <c r="O271" s="13">
        <f t="shared" si="327"/>
        <v>4675</v>
      </c>
      <c r="P271" s="67">
        <v>13512.42</v>
      </c>
      <c r="Q271" s="13">
        <f t="shared" si="239"/>
        <v>14812.619999999999</v>
      </c>
      <c r="R271" s="13">
        <f t="shared" si="328"/>
        <v>3374.8</v>
      </c>
      <c r="S271" s="42">
        <f t="shared" si="300"/>
        <v>7187.380000000001</v>
      </c>
    </row>
    <row r="272" spans="1:20" s="14" customFormat="1" ht="12">
      <c r="A272" s="11">
        <f t="shared" si="339"/>
        <v>207</v>
      </c>
      <c r="B272" s="12" t="s">
        <v>347</v>
      </c>
      <c r="C272" s="12" t="s">
        <v>173</v>
      </c>
      <c r="D272" s="11" t="s">
        <v>29</v>
      </c>
      <c r="E272" s="11" t="s">
        <v>30</v>
      </c>
      <c r="F272" s="13">
        <v>22000</v>
      </c>
      <c r="G272" s="13">
        <v>0</v>
      </c>
      <c r="H272" s="13">
        <v>0</v>
      </c>
      <c r="I272" s="13">
        <f t="shared" si="295"/>
        <v>631.4</v>
      </c>
      <c r="J272" s="13">
        <f t="shared" si="324"/>
        <v>1561.9999999999998</v>
      </c>
      <c r="K272" s="13">
        <f t="shared" si="325"/>
        <v>253</v>
      </c>
      <c r="L272" s="42">
        <f t="shared" si="326"/>
        <v>668.8</v>
      </c>
      <c r="M272" s="13">
        <f t="shared" si="329"/>
        <v>1559.8000000000002</v>
      </c>
      <c r="N272" s="67"/>
      <c r="O272" s="13">
        <f t="shared" si="327"/>
        <v>4675</v>
      </c>
      <c r="P272" s="67"/>
      <c r="Q272" s="13">
        <f t="shared" si="239"/>
        <v>1300.1999999999998</v>
      </c>
      <c r="R272" s="13">
        <f t="shared" si="328"/>
        <v>3374.8</v>
      </c>
      <c r="S272" s="42">
        <f t="shared" si="300"/>
        <v>20699.8</v>
      </c>
    </row>
    <row r="273" spans="1:19" s="14" customFormat="1" ht="12">
      <c r="A273" s="11">
        <f t="shared" si="339"/>
        <v>208</v>
      </c>
      <c r="B273" s="12" t="s">
        <v>348</v>
      </c>
      <c r="C273" s="12" t="s">
        <v>173</v>
      </c>
      <c r="D273" s="11" t="s">
        <v>29</v>
      </c>
      <c r="E273" s="11" t="s">
        <v>30</v>
      </c>
      <c r="F273" s="13">
        <v>22000</v>
      </c>
      <c r="G273" s="13">
        <v>0</v>
      </c>
      <c r="H273" s="13">
        <v>0</v>
      </c>
      <c r="I273" s="13">
        <f t="shared" si="295"/>
        <v>631.4</v>
      </c>
      <c r="J273" s="13">
        <f t="shared" si="324"/>
        <v>1561.9999999999998</v>
      </c>
      <c r="K273" s="13">
        <f t="shared" si="325"/>
        <v>253</v>
      </c>
      <c r="L273" s="42">
        <f t="shared" si="326"/>
        <v>668.8</v>
      </c>
      <c r="M273" s="13">
        <f t="shared" si="329"/>
        <v>1559.8000000000002</v>
      </c>
      <c r="N273" s="67">
        <v>1190.1199999999999</v>
      </c>
      <c r="O273" s="13">
        <f t="shared" si="327"/>
        <v>4675</v>
      </c>
      <c r="P273" s="67">
        <f>16733.02-1190.12</f>
        <v>15542.900000000001</v>
      </c>
      <c r="Q273" s="13">
        <f t="shared" ref="Q273:Q338" si="340">+I273+L273+N273+P273+G273+H273</f>
        <v>18033.22</v>
      </c>
      <c r="R273" s="13">
        <f t="shared" si="328"/>
        <v>3374.8</v>
      </c>
      <c r="S273" s="42">
        <f t="shared" si="300"/>
        <v>3966.7799999999988</v>
      </c>
    </row>
    <row r="274" spans="1:19" s="14" customFormat="1" ht="12">
      <c r="A274" s="11">
        <f t="shared" si="339"/>
        <v>209</v>
      </c>
      <c r="B274" s="12" t="s">
        <v>349</v>
      </c>
      <c r="C274" s="12" t="s">
        <v>173</v>
      </c>
      <c r="D274" s="11" t="s">
        <v>29</v>
      </c>
      <c r="E274" s="11" t="s">
        <v>41</v>
      </c>
      <c r="F274" s="13">
        <v>22000</v>
      </c>
      <c r="G274" s="13">
        <v>0</v>
      </c>
      <c r="H274" s="13">
        <v>0</v>
      </c>
      <c r="I274" s="13">
        <f t="shared" si="295"/>
        <v>631.4</v>
      </c>
      <c r="J274" s="13">
        <f t="shared" si="324"/>
        <v>1561.9999999999998</v>
      </c>
      <c r="K274" s="13">
        <f t="shared" si="325"/>
        <v>253</v>
      </c>
      <c r="L274" s="42">
        <f t="shared" si="326"/>
        <v>668.8</v>
      </c>
      <c r="M274" s="13">
        <f t="shared" si="329"/>
        <v>1559.8000000000002</v>
      </c>
      <c r="N274" s="67"/>
      <c r="O274" s="13">
        <f t="shared" si="327"/>
        <v>4675</v>
      </c>
      <c r="P274" s="69">
        <v>4046</v>
      </c>
      <c r="Q274" s="42">
        <f t="shared" si="340"/>
        <v>5346.2</v>
      </c>
      <c r="R274" s="42">
        <f t="shared" si="328"/>
        <v>3374.8</v>
      </c>
      <c r="S274" s="42">
        <f t="shared" si="300"/>
        <v>16653.8</v>
      </c>
    </row>
    <row r="275" spans="1:19" s="14" customFormat="1" ht="12">
      <c r="A275" s="11">
        <f t="shared" si="339"/>
        <v>210</v>
      </c>
      <c r="B275" s="12" t="s">
        <v>350</v>
      </c>
      <c r="C275" s="12" t="s">
        <v>173</v>
      </c>
      <c r="D275" s="11" t="s">
        <v>29</v>
      </c>
      <c r="E275" s="11" t="s">
        <v>41</v>
      </c>
      <c r="F275" s="13">
        <v>22000</v>
      </c>
      <c r="G275" s="13">
        <v>0</v>
      </c>
      <c r="H275" s="13">
        <v>0</v>
      </c>
      <c r="I275" s="13">
        <f t="shared" si="295"/>
        <v>631.4</v>
      </c>
      <c r="J275" s="13">
        <f t="shared" si="324"/>
        <v>1561.9999999999998</v>
      </c>
      <c r="K275" s="13">
        <f t="shared" si="325"/>
        <v>253</v>
      </c>
      <c r="L275" s="42">
        <f t="shared" si="326"/>
        <v>668.8</v>
      </c>
      <c r="M275" s="13">
        <f t="shared" si="329"/>
        <v>1559.8000000000002</v>
      </c>
      <c r="N275" s="67"/>
      <c r="O275" s="13">
        <f t="shared" si="327"/>
        <v>4675</v>
      </c>
      <c r="P275" s="69">
        <v>1546</v>
      </c>
      <c r="Q275" s="42">
        <f t="shared" si="340"/>
        <v>2846.2</v>
      </c>
      <c r="R275" s="42">
        <f t="shared" si="328"/>
        <v>3374.8</v>
      </c>
      <c r="S275" s="42">
        <f t="shared" si="300"/>
        <v>19153.8</v>
      </c>
    </row>
    <row r="276" spans="1:19" s="14" customFormat="1" ht="12">
      <c r="A276" s="11">
        <f t="shared" si="339"/>
        <v>211</v>
      </c>
      <c r="B276" s="12" t="s">
        <v>351</v>
      </c>
      <c r="C276" s="12" t="s">
        <v>173</v>
      </c>
      <c r="D276" s="11" t="s">
        <v>29</v>
      </c>
      <c r="E276" s="11" t="s">
        <v>41</v>
      </c>
      <c r="F276" s="13">
        <v>22000</v>
      </c>
      <c r="G276" s="13">
        <v>0</v>
      </c>
      <c r="H276" s="13">
        <v>0</v>
      </c>
      <c r="I276" s="13">
        <f t="shared" si="295"/>
        <v>631.4</v>
      </c>
      <c r="J276" s="13">
        <f t="shared" si="324"/>
        <v>1561.9999999999998</v>
      </c>
      <c r="K276" s="13">
        <f t="shared" si="325"/>
        <v>253</v>
      </c>
      <c r="L276" s="42">
        <f t="shared" si="326"/>
        <v>668.8</v>
      </c>
      <c r="M276" s="13">
        <f t="shared" si="329"/>
        <v>1559.8000000000002</v>
      </c>
      <c r="N276" s="67"/>
      <c r="O276" s="13">
        <f t="shared" si="327"/>
        <v>4675</v>
      </c>
      <c r="P276" s="67">
        <v>12990.59</v>
      </c>
      <c r="Q276" s="13">
        <f t="shared" si="340"/>
        <v>14290.79</v>
      </c>
      <c r="R276" s="13">
        <f t="shared" si="328"/>
        <v>3374.8</v>
      </c>
      <c r="S276" s="42">
        <f t="shared" si="300"/>
        <v>7709.2099999999991</v>
      </c>
    </row>
    <row r="277" spans="1:19" s="14" customFormat="1" ht="12">
      <c r="A277" s="11">
        <f t="shared" si="339"/>
        <v>212</v>
      </c>
      <c r="B277" s="12" t="s">
        <v>352</v>
      </c>
      <c r="C277" s="12" t="s">
        <v>173</v>
      </c>
      <c r="D277" s="11" t="s">
        <v>29</v>
      </c>
      <c r="E277" s="11" t="s">
        <v>41</v>
      </c>
      <c r="F277" s="13">
        <v>22000</v>
      </c>
      <c r="G277" s="13">
        <v>0</v>
      </c>
      <c r="H277" s="13">
        <v>0</v>
      </c>
      <c r="I277" s="13">
        <f t="shared" si="295"/>
        <v>631.4</v>
      </c>
      <c r="J277" s="13">
        <f t="shared" si="324"/>
        <v>1561.9999999999998</v>
      </c>
      <c r="K277" s="13">
        <f t="shared" si="325"/>
        <v>253</v>
      </c>
      <c r="L277" s="42">
        <f t="shared" si="326"/>
        <v>668.8</v>
      </c>
      <c r="M277" s="13">
        <f t="shared" si="329"/>
        <v>1559.8000000000002</v>
      </c>
      <c r="N277" s="67"/>
      <c r="O277" s="13">
        <f t="shared" si="327"/>
        <v>4675</v>
      </c>
      <c r="P277" s="67"/>
      <c r="Q277" s="13">
        <f t="shared" si="340"/>
        <v>1300.1999999999998</v>
      </c>
      <c r="R277" s="13">
        <f t="shared" si="328"/>
        <v>3374.8</v>
      </c>
      <c r="S277" s="42">
        <f t="shared" si="300"/>
        <v>20699.8</v>
      </c>
    </row>
    <row r="278" spans="1:19" s="14" customFormat="1" ht="12">
      <c r="A278" s="11">
        <f t="shared" si="339"/>
        <v>213</v>
      </c>
      <c r="B278" s="12" t="s">
        <v>353</v>
      </c>
      <c r="C278" s="12" t="s">
        <v>173</v>
      </c>
      <c r="D278" s="11" t="s">
        <v>29</v>
      </c>
      <c r="E278" s="11" t="s">
        <v>30</v>
      </c>
      <c r="F278" s="13">
        <v>22000</v>
      </c>
      <c r="G278" s="13">
        <v>0</v>
      </c>
      <c r="H278" s="13">
        <v>0</v>
      </c>
      <c r="I278" s="13">
        <f t="shared" si="295"/>
        <v>631.4</v>
      </c>
      <c r="J278" s="13">
        <f t="shared" si="324"/>
        <v>1561.9999999999998</v>
      </c>
      <c r="K278" s="13">
        <f t="shared" si="325"/>
        <v>253</v>
      </c>
      <c r="L278" s="42">
        <f t="shared" si="326"/>
        <v>668.8</v>
      </c>
      <c r="M278" s="13">
        <f t="shared" si="329"/>
        <v>1559.8000000000002</v>
      </c>
      <c r="N278" s="67">
        <v>1190.1199999999999</v>
      </c>
      <c r="O278" s="13">
        <f t="shared" si="327"/>
        <v>4675</v>
      </c>
      <c r="P278" s="67">
        <v>1546</v>
      </c>
      <c r="Q278" s="13">
        <f t="shared" si="340"/>
        <v>4036.3199999999997</v>
      </c>
      <c r="R278" s="13">
        <f t="shared" si="328"/>
        <v>3374.8</v>
      </c>
      <c r="S278" s="42">
        <f t="shared" si="300"/>
        <v>17963.68</v>
      </c>
    </row>
    <row r="279" spans="1:19" s="14" customFormat="1" ht="12">
      <c r="A279" s="11">
        <f t="shared" si="339"/>
        <v>214</v>
      </c>
      <c r="B279" s="12" t="s">
        <v>354</v>
      </c>
      <c r="C279" s="12" t="s">
        <v>173</v>
      </c>
      <c r="D279" s="11" t="s">
        <v>29</v>
      </c>
      <c r="E279" s="11" t="s">
        <v>30</v>
      </c>
      <c r="F279" s="13">
        <v>22000</v>
      </c>
      <c r="G279" s="13">
        <v>0</v>
      </c>
      <c r="H279" s="13">
        <v>0</v>
      </c>
      <c r="I279" s="13">
        <f t="shared" si="295"/>
        <v>631.4</v>
      </c>
      <c r="J279" s="13">
        <f t="shared" si="324"/>
        <v>1561.9999999999998</v>
      </c>
      <c r="K279" s="13">
        <f t="shared" si="325"/>
        <v>253</v>
      </c>
      <c r="L279" s="42">
        <f t="shared" si="326"/>
        <v>668.8</v>
      </c>
      <c r="M279" s="13">
        <f t="shared" si="329"/>
        <v>1559.8000000000002</v>
      </c>
      <c r="N279" s="67"/>
      <c r="O279" s="13">
        <f t="shared" si="327"/>
        <v>4675</v>
      </c>
      <c r="P279" s="69">
        <v>1546</v>
      </c>
      <c r="Q279" s="42">
        <f t="shared" si="340"/>
        <v>2846.2</v>
      </c>
      <c r="R279" s="42">
        <f t="shared" si="328"/>
        <v>3374.8</v>
      </c>
      <c r="S279" s="42">
        <f t="shared" si="300"/>
        <v>19153.8</v>
      </c>
    </row>
    <row r="280" spans="1:19" s="14" customFormat="1" ht="12">
      <c r="A280" s="11">
        <f t="shared" si="339"/>
        <v>215</v>
      </c>
      <c r="B280" s="12" t="s">
        <v>355</v>
      </c>
      <c r="C280" s="12" t="s">
        <v>173</v>
      </c>
      <c r="D280" s="11" t="s">
        <v>29</v>
      </c>
      <c r="E280" s="11" t="s">
        <v>30</v>
      </c>
      <c r="F280" s="13">
        <v>22000</v>
      </c>
      <c r="G280" s="13">
        <v>0</v>
      </c>
      <c r="H280" s="13">
        <v>0</v>
      </c>
      <c r="I280" s="13">
        <f t="shared" si="295"/>
        <v>631.4</v>
      </c>
      <c r="J280" s="13">
        <f t="shared" si="324"/>
        <v>1561.9999999999998</v>
      </c>
      <c r="K280" s="13">
        <f t="shared" si="325"/>
        <v>253</v>
      </c>
      <c r="L280" s="42">
        <f t="shared" si="326"/>
        <v>668.8</v>
      </c>
      <c r="M280" s="13">
        <f t="shared" si="329"/>
        <v>1559.8000000000002</v>
      </c>
      <c r="N280" s="67"/>
      <c r="O280" s="13">
        <f t="shared" si="327"/>
        <v>4675</v>
      </c>
      <c r="P280" s="67">
        <v>10141.26</v>
      </c>
      <c r="Q280" s="13">
        <f t="shared" si="340"/>
        <v>11441.46</v>
      </c>
      <c r="R280" s="13">
        <f t="shared" si="328"/>
        <v>3374.8</v>
      </c>
      <c r="S280" s="42">
        <f t="shared" si="300"/>
        <v>10558.54</v>
      </c>
    </row>
    <row r="281" spans="1:19" s="14" customFormat="1" ht="12">
      <c r="A281" s="11">
        <f t="shared" si="339"/>
        <v>216</v>
      </c>
      <c r="B281" s="12" t="s">
        <v>356</v>
      </c>
      <c r="C281" s="12" t="s">
        <v>173</v>
      </c>
      <c r="D281" s="11" t="s">
        <v>29</v>
      </c>
      <c r="E281" s="11" t="s">
        <v>30</v>
      </c>
      <c r="F281" s="13">
        <v>22000</v>
      </c>
      <c r="G281" s="13">
        <v>0</v>
      </c>
      <c r="H281" s="13">
        <v>0</v>
      </c>
      <c r="I281" s="13">
        <f t="shared" si="295"/>
        <v>631.4</v>
      </c>
      <c r="J281" s="13">
        <f t="shared" si="324"/>
        <v>1561.9999999999998</v>
      </c>
      <c r="K281" s="13">
        <f t="shared" si="325"/>
        <v>253</v>
      </c>
      <c r="L281" s="42">
        <f t="shared" si="326"/>
        <v>668.8</v>
      </c>
      <c r="M281" s="13">
        <f t="shared" si="329"/>
        <v>1559.8000000000002</v>
      </c>
      <c r="N281" s="67"/>
      <c r="O281" s="13">
        <f t="shared" si="327"/>
        <v>4675</v>
      </c>
      <c r="P281" s="67">
        <v>10962.06</v>
      </c>
      <c r="Q281" s="13">
        <f t="shared" si="340"/>
        <v>12262.259999999998</v>
      </c>
      <c r="R281" s="13">
        <f t="shared" si="328"/>
        <v>3374.8</v>
      </c>
      <c r="S281" s="42">
        <f t="shared" si="300"/>
        <v>9737.7400000000016</v>
      </c>
    </row>
    <row r="282" spans="1:19" s="14" customFormat="1" ht="12">
      <c r="A282" s="11">
        <f t="shared" si="339"/>
        <v>217</v>
      </c>
      <c r="B282" s="12" t="s">
        <v>357</v>
      </c>
      <c r="C282" s="12" t="s">
        <v>173</v>
      </c>
      <c r="D282" s="11" t="s">
        <v>29</v>
      </c>
      <c r="E282" s="11" t="s">
        <v>30</v>
      </c>
      <c r="F282" s="13">
        <v>22000</v>
      </c>
      <c r="G282" s="13">
        <v>0</v>
      </c>
      <c r="H282" s="13">
        <v>0</v>
      </c>
      <c r="I282" s="13">
        <f t="shared" si="295"/>
        <v>631.4</v>
      </c>
      <c r="J282" s="13">
        <f t="shared" si="324"/>
        <v>1561.9999999999998</v>
      </c>
      <c r="K282" s="13">
        <f t="shared" si="325"/>
        <v>253</v>
      </c>
      <c r="L282" s="42">
        <f t="shared" si="326"/>
        <v>668.8</v>
      </c>
      <c r="M282" s="13">
        <f t="shared" si="329"/>
        <v>1559.8000000000002</v>
      </c>
      <c r="N282" s="67"/>
      <c r="O282" s="13">
        <f t="shared" si="327"/>
        <v>4675</v>
      </c>
      <c r="P282" s="67">
        <v>16538.22</v>
      </c>
      <c r="Q282" s="13">
        <f t="shared" si="340"/>
        <v>17838.420000000002</v>
      </c>
      <c r="R282" s="13">
        <f t="shared" si="328"/>
        <v>3374.8</v>
      </c>
      <c r="S282" s="42">
        <f t="shared" si="300"/>
        <v>4161.5799999999981</v>
      </c>
    </row>
    <row r="283" spans="1:19" s="14" customFormat="1" ht="12">
      <c r="A283" s="11">
        <f t="shared" si="339"/>
        <v>218</v>
      </c>
      <c r="B283" s="12" t="s">
        <v>358</v>
      </c>
      <c r="C283" s="12" t="s">
        <v>173</v>
      </c>
      <c r="D283" s="11" t="s">
        <v>29</v>
      </c>
      <c r="E283" s="11" t="s">
        <v>41</v>
      </c>
      <c r="F283" s="13">
        <v>22000</v>
      </c>
      <c r="G283" s="13">
        <v>0</v>
      </c>
      <c r="H283" s="13">
        <v>0</v>
      </c>
      <c r="I283" s="13">
        <f t="shared" si="295"/>
        <v>631.4</v>
      </c>
      <c r="J283" s="13">
        <f t="shared" si="324"/>
        <v>1561.9999999999998</v>
      </c>
      <c r="K283" s="13">
        <f t="shared" si="325"/>
        <v>253</v>
      </c>
      <c r="L283" s="42">
        <f t="shared" si="326"/>
        <v>668.8</v>
      </c>
      <c r="M283" s="13">
        <f t="shared" si="329"/>
        <v>1559.8000000000002</v>
      </c>
      <c r="N283" s="67"/>
      <c r="O283" s="13">
        <f t="shared" si="327"/>
        <v>4675</v>
      </c>
      <c r="P283" s="69">
        <v>2546</v>
      </c>
      <c r="Q283" s="42">
        <f t="shared" si="340"/>
        <v>3846.2</v>
      </c>
      <c r="R283" s="42">
        <f t="shared" si="328"/>
        <v>3374.8</v>
      </c>
      <c r="S283" s="42">
        <f t="shared" si="300"/>
        <v>18153.8</v>
      </c>
    </row>
    <row r="284" spans="1:19" s="14" customFormat="1" ht="12">
      <c r="A284" s="11">
        <f t="shared" si="339"/>
        <v>219</v>
      </c>
      <c r="B284" s="12" t="s">
        <v>359</v>
      </c>
      <c r="C284" s="12" t="s">
        <v>189</v>
      </c>
      <c r="D284" s="11" t="s">
        <v>29</v>
      </c>
      <c r="E284" s="11" t="s">
        <v>41</v>
      </c>
      <c r="F284" s="13">
        <v>22000</v>
      </c>
      <c r="G284" s="13">
        <v>0</v>
      </c>
      <c r="H284" s="13">
        <v>0</v>
      </c>
      <c r="I284" s="13">
        <f t="shared" si="295"/>
        <v>631.4</v>
      </c>
      <c r="J284" s="13">
        <f t="shared" si="324"/>
        <v>1561.9999999999998</v>
      </c>
      <c r="K284" s="13">
        <f t="shared" si="325"/>
        <v>253</v>
      </c>
      <c r="L284" s="42">
        <f t="shared" si="326"/>
        <v>668.8</v>
      </c>
      <c r="M284" s="13">
        <f t="shared" si="329"/>
        <v>1559.8000000000002</v>
      </c>
      <c r="N284" s="67">
        <v>1190.1199999999999</v>
      </c>
      <c r="O284" s="13">
        <f t="shared" si="327"/>
        <v>4675</v>
      </c>
      <c r="P284" s="67">
        <f>12566.95-1190.12</f>
        <v>11376.830000000002</v>
      </c>
      <c r="Q284" s="13">
        <f t="shared" si="340"/>
        <v>13867.150000000001</v>
      </c>
      <c r="R284" s="13">
        <f t="shared" si="328"/>
        <v>3374.8</v>
      </c>
      <c r="S284" s="42">
        <f t="shared" si="300"/>
        <v>8132.8499999999985</v>
      </c>
    </row>
    <row r="285" spans="1:19" s="14" customFormat="1" ht="12">
      <c r="A285" s="11">
        <f t="shared" si="339"/>
        <v>220</v>
      </c>
      <c r="B285" s="12" t="s">
        <v>360</v>
      </c>
      <c r="C285" s="12" t="s">
        <v>191</v>
      </c>
      <c r="D285" s="11" t="s">
        <v>29</v>
      </c>
      <c r="E285" s="11" t="s">
        <v>41</v>
      </c>
      <c r="F285" s="13">
        <v>22000</v>
      </c>
      <c r="G285" s="13">
        <v>0</v>
      </c>
      <c r="H285" s="13">
        <v>0</v>
      </c>
      <c r="I285" s="13">
        <f t="shared" si="295"/>
        <v>631.4</v>
      </c>
      <c r="J285" s="13">
        <f t="shared" si="324"/>
        <v>1561.9999999999998</v>
      </c>
      <c r="K285" s="13">
        <f t="shared" si="325"/>
        <v>253</v>
      </c>
      <c r="L285" s="42">
        <f t="shared" si="326"/>
        <v>668.8</v>
      </c>
      <c r="M285" s="13">
        <f t="shared" si="329"/>
        <v>1559.8000000000002</v>
      </c>
      <c r="N285" s="67"/>
      <c r="O285" s="13">
        <f t="shared" si="327"/>
        <v>4675</v>
      </c>
      <c r="P285" s="67">
        <v>706</v>
      </c>
      <c r="Q285" s="13">
        <f t="shared" si="340"/>
        <v>2006.1999999999998</v>
      </c>
      <c r="R285" s="13">
        <f t="shared" si="328"/>
        <v>3374.8</v>
      </c>
      <c r="S285" s="42">
        <f t="shared" si="300"/>
        <v>19993.8</v>
      </c>
    </row>
    <row r="286" spans="1:19" s="14" customFormat="1" ht="12">
      <c r="A286" s="11">
        <f t="shared" si="339"/>
        <v>221</v>
      </c>
      <c r="B286" s="12" t="s">
        <v>361</v>
      </c>
      <c r="C286" s="12" t="s">
        <v>191</v>
      </c>
      <c r="D286" s="11" t="s">
        <v>29</v>
      </c>
      <c r="E286" s="11" t="s">
        <v>41</v>
      </c>
      <c r="F286" s="13">
        <v>22000</v>
      </c>
      <c r="G286" s="13">
        <v>0</v>
      </c>
      <c r="H286" s="13">
        <v>0</v>
      </c>
      <c r="I286" s="13">
        <f t="shared" si="295"/>
        <v>631.4</v>
      </c>
      <c r="J286" s="13">
        <f t="shared" si="324"/>
        <v>1561.9999999999998</v>
      </c>
      <c r="K286" s="13">
        <f t="shared" si="325"/>
        <v>253</v>
      </c>
      <c r="L286" s="42">
        <f t="shared" si="326"/>
        <v>668.8</v>
      </c>
      <c r="M286" s="13">
        <f t="shared" si="329"/>
        <v>1559.8000000000002</v>
      </c>
      <c r="N286" s="67"/>
      <c r="O286" s="13">
        <f t="shared" si="327"/>
        <v>4675</v>
      </c>
      <c r="P286" s="69">
        <v>1046</v>
      </c>
      <c r="Q286" s="42">
        <f t="shared" si="340"/>
        <v>2346.1999999999998</v>
      </c>
      <c r="R286" s="42">
        <f t="shared" si="328"/>
        <v>3374.8</v>
      </c>
      <c r="S286" s="42">
        <f t="shared" si="300"/>
        <v>19653.8</v>
      </c>
    </row>
    <row r="287" spans="1:19" s="14" customFormat="1" ht="12">
      <c r="A287" s="11">
        <f t="shared" si="339"/>
        <v>222</v>
      </c>
      <c r="B287" s="12" t="s">
        <v>362</v>
      </c>
      <c r="C287" s="12" t="s">
        <v>195</v>
      </c>
      <c r="D287" s="11" t="s">
        <v>29</v>
      </c>
      <c r="E287" s="11" t="s">
        <v>41</v>
      </c>
      <c r="F287" s="13">
        <v>22000</v>
      </c>
      <c r="G287" s="13">
        <v>0</v>
      </c>
      <c r="H287" s="13">
        <v>0</v>
      </c>
      <c r="I287" s="13">
        <f t="shared" si="295"/>
        <v>631.4</v>
      </c>
      <c r="J287" s="13">
        <f t="shared" si="324"/>
        <v>1561.9999999999998</v>
      </c>
      <c r="K287" s="13">
        <f t="shared" si="325"/>
        <v>253</v>
      </c>
      <c r="L287" s="42">
        <f t="shared" si="326"/>
        <v>668.8</v>
      </c>
      <c r="M287" s="13">
        <f t="shared" si="329"/>
        <v>1559.8000000000002</v>
      </c>
      <c r="N287" s="67"/>
      <c r="O287" s="13">
        <f t="shared" si="327"/>
        <v>4675</v>
      </c>
      <c r="P287" s="69">
        <v>1046</v>
      </c>
      <c r="Q287" s="42">
        <f t="shared" si="340"/>
        <v>2346.1999999999998</v>
      </c>
      <c r="R287" s="42">
        <f t="shared" si="328"/>
        <v>3374.8</v>
      </c>
      <c r="S287" s="42">
        <f t="shared" si="300"/>
        <v>19653.8</v>
      </c>
    </row>
    <row r="288" spans="1:19" s="14" customFormat="1" ht="12">
      <c r="A288" s="11">
        <f t="shared" si="339"/>
        <v>223</v>
      </c>
      <c r="B288" s="12" t="s">
        <v>363</v>
      </c>
      <c r="C288" s="12" t="s">
        <v>195</v>
      </c>
      <c r="D288" s="11" t="s">
        <v>29</v>
      </c>
      <c r="E288" s="11" t="s">
        <v>41</v>
      </c>
      <c r="F288" s="13">
        <v>22000</v>
      </c>
      <c r="G288" s="13">
        <v>0</v>
      </c>
      <c r="H288" s="13">
        <v>0</v>
      </c>
      <c r="I288" s="13">
        <f t="shared" si="295"/>
        <v>631.4</v>
      </c>
      <c r="J288" s="13">
        <f t="shared" si="324"/>
        <v>1561.9999999999998</v>
      </c>
      <c r="K288" s="13">
        <f t="shared" si="325"/>
        <v>253</v>
      </c>
      <c r="L288" s="42">
        <f t="shared" si="326"/>
        <v>668.8</v>
      </c>
      <c r="M288" s="13">
        <f t="shared" si="329"/>
        <v>1559.8000000000002</v>
      </c>
      <c r="N288" s="67"/>
      <c r="O288" s="13">
        <f t="shared" si="327"/>
        <v>4675</v>
      </c>
      <c r="P288" s="69">
        <v>1046</v>
      </c>
      <c r="Q288" s="42">
        <f t="shared" si="340"/>
        <v>2346.1999999999998</v>
      </c>
      <c r="R288" s="42">
        <f t="shared" si="328"/>
        <v>3374.8</v>
      </c>
      <c r="S288" s="42">
        <f t="shared" si="300"/>
        <v>19653.8</v>
      </c>
    </row>
    <row r="289" spans="1:19" s="14" customFormat="1" ht="12">
      <c r="A289" s="11">
        <f t="shared" si="339"/>
        <v>224</v>
      </c>
      <c r="B289" s="12" t="s">
        <v>364</v>
      </c>
      <c r="C289" s="12" t="s">
        <v>195</v>
      </c>
      <c r="D289" s="11" t="s">
        <v>29</v>
      </c>
      <c r="E289" s="11" t="s">
        <v>41</v>
      </c>
      <c r="F289" s="13">
        <v>22000</v>
      </c>
      <c r="G289" s="13">
        <v>0</v>
      </c>
      <c r="H289" s="13">
        <v>0</v>
      </c>
      <c r="I289" s="13">
        <f t="shared" si="295"/>
        <v>631.4</v>
      </c>
      <c r="J289" s="13">
        <f t="shared" si="324"/>
        <v>1561.9999999999998</v>
      </c>
      <c r="K289" s="13">
        <f t="shared" si="325"/>
        <v>253</v>
      </c>
      <c r="L289" s="42">
        <f t="shared" si="326"/>
        <v>668.8</v>
      </c>
      <c r="M289" s="13">
        <f t="shared" si="329"/>
        <v>1559.8000000000002</v>
      </c>
      <c r="N289" s="67"/>
      <c r="O289" s="13">
        <f t="shared" si="327"/>
        <v>4675</v>
      </c>
      <c r="P289" s="69">
        <v>4046</v>
      </c>
      <c r="Q289" s="42">
        <f t="shared" si="340"/>
        <v>5346.2</v>
      </c>
      <c r="R289" s="42">
        <f t="shared" si="328"/>
        <v>3374.8</v>
      </c>
      <c r="S289" s="42">
        <f t="shared" si="300"/>
        <v>16653.8</v>
      </c>
    </row>
    <row r="290" spans="1:19" s="14" customFormat="1" ht="12">
      <c r="A290" s="11">
        <f t="shared" si="339"/>
        <v>225</v>
      </c>
      <c r="B290" s="12" t="s">
        <v>365</v>
      </c>
      <c r="C290" s="12" t="s">
        <v>195</v>
      </c>
      <c r="D290" s="11" t="s">
        <v>29</v>
      </c>
      <c r="E290" s="11" t="s">
        <v>41</v>
      </c>
      <c r="F290" s="13">
        <v>22000</v>
      </c>
      <c r="G290" s="13">
        <v>0</v>
      </c>
      <c r="H290" s="13">
        <v>0</v>
      </c>
      <c r="I290" s="13">
        <f t="shared" si="295"/>
        <v>631.4</v>
      </c>
      <c r="J290" s="13">
        <f t="shared" si="324"/>
        <v>1561.9999999999998</v>
      </c>
      <c r="K290" s="13">
        <f t="shared" si="325"/>
        <v>253</v>
      </c>
      <c r="L290" s="42">
        <f t="shared" si="326"/>
        <v>668.8</v>
      </c>
      <c r="M290" s="13">
        <f t="shared" si="329"/>
        <v>1559.8000000000002</v>
      </c>
      <c r="N290" s="67"/>
      <c r="O290" s="13">
        <f t="shared" si="327"/>
        <v>4675</v>
      </c>
      <c r="P290" s="67">
        <v>706</v>
      </c>
      <c r="Q290" s="13">
        <f t="shared" si="340"/>
        <v>2006.1999999999998</v>
      </c>
      <c r="R290" s="13">
        <f t="shared" si="328"/>
        <v>3374.8</v>
      </c>
      <c r="S290" s="42">
        <f t="shared" si="300"/>
        <v>19993.8</v>
      </c>
    </row>
    <row r="291" spans="1:19" s="14" customFormat="1" ht="12">
      <c r="A291" s="11">
        <f t="shared" si="339"/>
        <v>226</v>
      </c>
      <c r="B291" s="12" t="s">
        <v>366</v>
      </c>
      <c r="C291" s="12" t="s">
        <v>195</v>
      </c>
      <c r="D291" s="11" t="s">
        <v>29</v>
      </c>
      <c r="E291" s="11" t="s">
        <v>41</v>
      </c>
      <c r="F291" s="13">
        <v>22000</v>
      </c>
      <c r="G291" s="13">
        <v>0</v>
      </c>
      <c r="H291" s="13">
        <v>0</v>
      </c>
      <c r="I291" s="13">
        <f t="shared" si="295"/>
        <v>631.4</v>
      </c>
      <c r="J291" s="13">
        <f t="shared" si="324"/>
        <v>1561.9999999999998</v>
      </c>
      <c r="K291" s="13">
        <f t="shared" si="325"/>
        <v>253</v>
      </c>
      <c r="L291" s="42">
        <f t="shared" si="326"/>
        <v>668.8</v>
      </c>
      <c r="M291" s="13">
        <f t="shared" si="329"/>
        <v>1559.8000000000002</v>
      </c>
      <c r="N291" s="67">
        <v>1190.1199999999999</v>
      </c>
      <c r="O291" s="13">
        <f t="shared" si="327"/>
        <v>4675</v>
      </c>
      <c r="P291" s="69">
        <f>3236.12-N291</f>
        <v>2046</v>
      </c>
      <c r="Q291" s="42">
        <f t="shared" si="340"/>
        <v>4536.32</v>
      </c>
      <c r="R291" s="42">
        <f t="shared" si="328"/>
        <v>3374.8</v>
      </c>
      <c r="S291" s="42">
        <f t="shared" si="300"/>
        <v>17463.68</v>
      </c>
    </row>
    <row r="292" spans="1:19" s="14" customFormat="1" ht="12">
      <c r="A292" s="50" t="s">
        <v>367</v>
      </c>
      <c r="B292" s="46"/>
      <c r="C292" s="46"/>
      <c r="D292" s="47"/>
      <c r="E292" s="47"/>
      <c r="F292" s="46"/>
      <c r="G292" s="46"/>
      <c r="H292" s="48"/>
      <c r="I292" s="46"/>
      <c r="J292" s="48"/>
      <c r="K292" s="48"/>
      <c r="L292" s="46"/>
      <c r="M292" s="48"/>
      <c r="N292" s="49"/>
      <c r="O292" s="48"/>
      <c r="P292" s="48"/>
      <c r="Q292" s="48"/>
      <c r="R292" s="48"/>
      <c r="S292" s="46"/>
    </row>
    <row r="293" spans="1:19" s="14" customFormat="1" ht="12">
      <c r="A293" s="11">
        <f>A291+1</f>
        <v>227</v>
      </c>
      <c r="B293" s="12" t="s">
        <v>368</v>
      </c>
      <c r="C293" s="12" t="s">
        <v>369</v>
      </c>
      <c r="D293" s="11"/>
      <c r="E293" s="11" t="s">
        <v>30</v>
      </c>
      <c r="F293" s="13">
        <v>95983.8</v>
      </c>
      <c r="G293" s="13">
        <v>11160.66</v>
      </c>
      <c r="H293" s="13">
        <v>0</v>
      </c>
      <c r="I293" s="13">
        <f t="shared" si="295"/>
        <v>2754.73506</v>
      </c>
      <c r="J293" s="13">
        <f t="shared" ref="J293" si="341">F293*7.1%</f>
        <v>6814.8498</v>
      </c>
      <c r="K293" s="13">
        <f t="shared" ref="K293" si="342">62400*1.15%</f>
        <v>717.6</v>
      </c>
      <c r="L293" s="42">
        <f t="shared" ref="L293:L308" si="343">+F293*3.04%</f>
        <v>2917.9075200000002</v>
      </c>
      <c r="M293" s="13">
        <f t="shared" ref="M293" si="344">F293*7.09%</f>
        <v>6805.2514200000005</v>
      </c>
      <c r="N293" s="67"/>
      <c r="O293" s="13">
        <f t="shared" ref="O293" si="345">I293+J293+K293+L293+M293</f>
        <v>20010.343800000002</v>
      </c>
      <c r="P293" s="67">
        <v>13662.77</v>
      </c>
      <c r="Q293" s="13">
        <f t="shared" si="340"/>
        <v>30496.07258</v>
      </c>
      <c r="R293" s="13">
        <f>+M293+K293+J293</f>
        <v>14337.701220000001</v>
      </c>
      <c r="S293" s="42">
        <f t="shared" si="300"/>
        <v>65487.727420000003</v>
      </c>
    </row>
    <row r="294" spans="1:19" s="14" customFormat="1" ht="12">
      <c r="A294" s="50" t="s">
        <v>370</v>
      </c>
      <c r="B294" s="46"/>
      <c r="C294" s="46"/>
      <c r="D294" s="47"/>
      <c r="E294" s="47"/>
      <c r="F294" s="46"/>
      <c r="G294" s="46"/>
      <c r="H294" s="48"/>
      <c r="I294" s="46"/>
      <c r="J294" s="48"/>
      <c r="K294" s="48"/>
      <c r="L294" s="46"/>
      <c r="M294" s="48"/>
      <c r="N294" s="49"/>
      <c r="O294" s="48"/>
      <c r="P294" s="48"/>
      <c r="Q294" s="48"/>
      <c r="R294" s="48"/>
      <c r="S294" s="46"/>
    </row>
    <row r="295" spans="1:19" s="44" customFormat="1" ht="12">
      <c r="A295" s="17">
        <f>A293+1</f>
        <v>228</v>
      </c>
      <c r="B295" s="68" t="s">
        <v>371</v>
      </c>
      <c r="C295" s="68" t="s">
        <v>295</v>
      </c>
      <c r="D295" s="17" t="s">
        <v>29</v>
      </c>
      <c r="E295" s="17" t="s">
        <v>30</v>
      </c>
      <c r="F295" s="42">
        <v>139531.20000000001</v>
      </c>
      <c r="G295" s="42">
        <v>29574.66</v>
      </c>
      <c r="H295" s="42">
        <v>0</v>
      </c>
      <c r="I295" s="42">
        <f t="shared" si="295"/>
        <v>4004.5454400000003</v>
      </c>
      <c r="J295" s="42">
        <f t="shared" ref="J295:J308" si="346">F295*7.1%</f>
        <v>9906.7152000000006</v>
      </c>
      <c r="K295" s="42">
        <f t="shared" ref="K295" si="347">62400*1.15%</f>
        <v>717.6</v>
      </c>
      <c r="L295" s="42">
        <f t="shared" si="343"/>
        <v>4241.7484800000002</v>
      </c>
      <c r="M295" s="42">
        <f t="shared" ref="M295" si="348">F295*7.09%</f>
        <v>9892.7620800000022</v>
      </c>
      <c r="N295" s="69">
        <v>1190.1199999999999</v>
      </c>
      <c r="O295" s="42">
        <f t="shared" ref="O295:O308" si="349">I295+J295+K295+L295+M295</f>
        <v>28763.371200000001</v>
      </c>
      <c r="P295" s="69">
        <f>8865.04-1190.12</f>
        <v>7674.920000000001</v>
      </c>
      <c r="Q295" s="42">
        <f t="shared" si="340"/>
        <v>46685.993920000001</v>
      </c>
      <c r="R295" s="42">
        <f t="shared" ref="R295:R308" si="350">+M295+K295+J295</f>
        <v>20517.077280000005</v>
      </c>
      <c r="S295" s="42">
        <f t="shared" si="300"/>
        <v>92845.206080000004</v>
      </c>
    </row>
    <row r="296" spans="1:19" s="44" customFormat="1" ht="12">
      <c r="A296" s="17">
        <f>A295+1</f>
        <v>229</v>
      </c>
      <c r="B296" s="68" t="s">
        <v>372</v>
      </c>
      <c r="C296" s="68" t="s">
        <v>55</v>
      </c>
      <c r="D296" s="17" t="s">
        <v>29</v>
      </c>
      <c r="E296" s="17" t="s">
        <v>30</v>
      </c>
      <c r="F296" s="42">
        <v>51555.18</v>
      </c>
      <c r="G296" s="42">
        <v>2073.4899999999998</v>
      </c>
      <c r="H296" s="42">
        <v>0</v>
      </c>
      <c r="I296" s="42">
        <f t="shared" si="295"/>
        <v>1479.6336659999999</v>
      </c>
      <c r="J296" s="42">
        <f t="shared" si="346"/>
        <v>3660.4177799999998</v>
      </c>
      <c r="K296" s="42">
        <f t="shared" ref="K296:K308" si="351">F296*1.15%</f>
        <v>592.88456999999994</v>
      </c>
      <c r="L296" s="42">
        <f t="shared" si="343"/>
        <v>1567.277472</v>
      </c>
      <c r="M296" s="42">
        <f t="shared" ref="M296:M308" si="352">F296*7.09%</f>
        <v>3655.2622620000002</v>
      </c>
      <c r="N296" s="69"/>
      <c r="O296" s="42">
        <f t="shared" si="349"/>
        <v>10955.47575</v>
      </c>
      <c r="P296" s="69">
        <v>4846</v>
      </c>
      <c r="Q296" s="42">
        <f t="shared" si="340"/>
        <v>9966.4011379999993</v>
      </c>
      <c r="R296" s="42">
        <f t="shared" si="350"/>
        <v>7908.5646120000001</v>
      </c>
      <c r="S296" s="42">
        <f t="shared" si="300"/>
        <v>41588.778861999999</v>
      </c>
    </row>
    <row r="297" spans="1:19" s="44" customFormat="1" ht="12">
      <c r="A297" s="17">
        <f t="shared" ref="A297:A308" si="353">A296+1</f>
        <v>230</v>
      </c>
      <c r="B297" s="68" t="s">
        <v>373</v>
      </c>
      <c r="C297" s="68" t="s">
        <v>374</v>
      </c>
      <c r="D297" s="17" t="s">
        <v>29</v>
      </c>
      <c r="E297" s="17" t="s">
        <v>41</v>
      </c>
      <c r="F297" s="42">
        <v>72688</v>
      </c>
      <c r="G297" s="42">
        <v>11683.84</v>
      </c>
      <c r="H297" s="42">
        <v>0</v>
      </c>
      <c r="I297" s="42">
        <f t="shared" si="295"/>
        <v>2086.1455999999998</v>
      </c>
      <c r="J297" s="42">
        <f t="shared" si="346"/>
        <v>5160.848</v>
      </c>
      <c r="K297" s="42">
        <f t="shared" ref="K297" si="354">62400*1.15%</f>
        <v>717.6</v>
      </c>
      <c r="L297" s="42">
        <f t="shared" si="343"/>
        <v>2209.7152000000001</v>
      </c>
      <c r="M297" s="42">
        <f t="shared" si="352"/>
        <v>5153.5792000000001</v>
      </c>
      <c r="N297" s="69"/>
      <c r="O297" s="42">
        <f t="shared" si="349"/>
        <v>15327.888000000001</v>
      </c>
      <c r="P297" s="69">
        <v>1120.33</v>
      </c>
      <c r="Q297" s="42">
        <f t="shared" si="340"/>
        <v>17100.0308</v>
      </c>
      <c r="R297" s="42">
        <f t="shared" si="350"/>
        <v>11032.0272</v>
      </c>
      <c r="S297" s="42">
        <f t="shared" si="300"/>
        <v>55587.9692</v>
      </c>
    </row>
    <row r="298" spans="1:19" s="44" customFormat="1" ht="12">
      <c r="A298" s="17">
        <f t="shared" si="353"/>
        <v>231</v>
      </c>
      <c r="B298" s="68" t="s">
        <v>375</v>
      </c>
      <c r="C298" s="68" t="s">
        <v>374</v>
      </c>
      <c r="D298" s="17" t="s">
        <v>29</v>
      </c>
      <c r="E298" s="17" t="s">
        <v>41</v>
      </c>
      <c r="F298" s="42">
        <v>43645.45</v>
      </c>
      <c r="G298" s="42">
        <v>957.15</v>
      </c>
      <c r="H298" s="42">
        <v>0</v>
      </c>
      <c r="I298" s="42">
        <f t="shared" ref="I298:I329" si="355">+F298*2.87%</f>
        <v>1252.624415</v>
      </c>
      <c r="J298" s="42">
        <f t="shared" si="346"/>
        <v>3098.8269499999997</v>
      </c>
      <c r="K298" s="42">
        <f t="shared" si="351"/>
        <v>501.92267499999997</v>
      </c>
      <c r="L298" s="42">
        <f t="shared" si="343"/>
        <v>1326.82168</v>
      </c>
      <c r="M298" s="42">
        <f t="shared" si="352"/>
        <v>3094.4624050000002</v>
      </c>
      <c r="N298" s="69"/>
      <c r="O298" s="42">
        <f t="shared" si="349"/>
        <v>9274.6581249999999</v>
      </c>
      <c r="P298" s="69">
        <v>5095.2299999999996</v>
      </c>
      <c r="Q298" s="42">
        <f t="shared" si="340"/>
        <v>8631.8260950000004</v>
      </c>
      <c r="R298" s="42">
        <f t="shared" si="350"/>
        <v>6695.2120299999997</v>
      </c>
      <c r="S298" s="42">
        <f t="shared" ref="S298:S329" si="356">+F298-Q298</f>
        <v>35013.623905</v>
      </c>
    </row>
    <row r="299" spans="1:19" s="44" customFormat="1" ht="12">
      <c r="A299" s="17">
        <f t="shared" si="353"/>
        <v>232</v>
      </c>
      <c r="B299" s="68" t="s">
        <v>376</v>
      </c>
      <c r="C299" s="68" t="s">
        <v>374</v>
      </c>
      <c r="D299" s="17" t="s">
        <v>29</v>
      </c>
      <c r="E299" s="17" t="s">
        <v>41</v>
      </c>
      <c r="F299" s="42">
        <v>72688</v>
      </c>
      <c r="G299" s="42">
        <v>5874.3</v>
      </c>
      <c r="H299" s="42">
        <v>0</v>
      </c>
      <c r="I299" s="42">
        <f t="shared" si="355"/>
        <v>2086.1455999999998</v>
      </c>
      <c r="J299" s="42">
        <f t="shared" si="346"/>
        <v>5160.848</v>
      </c>
      <c r="K299" s="42">
        <f t="shared" ref="K299:K300" si="357">62400*1.15%</f>
        <v>717.6</v>
      </c>
      <c r="L299" s="42">
        <f t="shared" si="343"/>
        <v>2209.7152000000001</v>
      </c>
      <c r="M299" s="42">
        <f t="shared" si="352"/>
        <v>5153.5792000000001</v>
      </c>
      <c r="N299" s="69"/>
      <c r="O299" s="42">
        <f t="shared" si="349"/>
        <v>15327.888000000001</v>
      </c>
      <c r="P299" s="69">
        <v>13194.13</v>
      </c>
      <c r="Q299" s="42">
        <f t="shared" si="340"/>
        <v>23364.290799999999</v>
      </c>
      <c r="R299" s="42">
        <f t="shared" si="350"/>
        <v>11032.0272</v>
      </c>
      <c r="S299" s="42">
        <f t="shared" si="356"/>
        <v>49323.709199999998</v>
      </c>
    </row>
    <row r="300" spans="1:19" s="44" customFormat="1" ht="12">
      <c r="A300" s="17">
        <f t="shared" si="353"/>
        <v>233</v>
      </c>
      <c r="B300" s="68" t="s">
        <v>377</v>
      </c>
      <c r="C300" s="68" t="s">
        <v>374</v>
      </c>
      <c r="D300" s="17" t="s">
        <v>29</v>
      </c>
      <c r="E300" s="17" t="s">
        <v>41</v>
      </c>
      <c r="F300" s="42">
        <v>72688</v>
      </c>
      <c r="G300" s="42">
        <v>5874.3</v>
      </c>
      <c r="H300" s="42">
        <v>0</v>
      </c>
      <c r="I300" s="42">
        <f t="shared" si="355"/>
        <v>2086.1455999999998</v>
      </c>
      <c r="J300" s="42">
        <f t="shared" si="346"/>
        <v>5160.848</v>
      </c>
      <c r="K300" s="42">
        <f t="shared" si="357"/>
        <v>717.6</v>
      </c>
      <c r="L300" s="42">
        <f t="shared" si="343"/>
        <v>2209.7152000000001</v>
      </c>
      <c r="M300" s="42">
        <f t="shared" si="352"/>
        <v>5153.5792000000001</v>
      </c>
      <c r="N300" s="69"/>
      <c r="O300" s="42">
        <f t="shared" si="349"/>
        <v>15327.888000000001</v>
      </c>
      <c r="P300" s="69">
        <v>42452.09</v>
      </c>
      <c r="Q300" s="42">
        <f t="shared" si="340"/>
        <v>52622.250800000002</v>
      </c>
      <c r="R300" s="42">
        <f t="shared" si="350"/>
        <v>11032.0272</v>
      </c>
      <c r="S300" s="42">
        <f t="shared" si="356"/>
        <v>20065.749199999998</v>
      </c>
    </row>
    <row r="301" spans="1:19" s="44" customFormat="1" ht="12">
      <c r="A301" s="17">
        <f t="shared" si="353"/>
        <v>234</v>
      </c>
      <c r="B301" s="68" t="s">
        <v>378</v>
      </c>
      <c r="C301" s="68" t="s">
        <v>374</v>
      </c>
      <c r="D301" s="17" t="s">
        <v>29</v>
      </c>
      <c r="E301" s="17" t="s">
        <v>41</v>
      </c>
      <c r="F301" s="42">
        <v>27916.87</v>
      </c>
      <c r="G301" s="42">
        <v>0</v>
      </c>
      <c r="H301" s="42">
        <v>0</v>
      </c>
      <c r="I301" s="42">
        <f t="shared" si="355"/>
        <v>801.21416899999997</v>
      </c>
      <c r="J301" s="42">
        <f t="shared" si="346"/>
        <v>1982.0977699999999</v>
      </c>
      <c r="K301" s="42">
        <f t="shared" si="351"/>
        <v>321.04400499999997</v>
      </c>
      <c r="L301" s="42">
        <f t="shared" si="343"/>
        <v>848.67284799999993</v>
      </c>
      <c r="M301" s="42">
        <f t="shared" si="352"/>
        <v>1979.3060830000002</v>
      </c>
      <c r="N301" s="69"/>
      <c r="O301" s="42">
        <f t="shared" si="349"/>
        <v>5932.3348750000005</v>
      </c>
      <c r="P301" s="69">
        <v>4978.8100000000004</v>
      </c>
      <c r="Q301" s="42">
        <f t="shared" si="340"/>
        <v>6628.6970170000004</v>
      </c>
      <c r="R301" s="42">
        <f t="shared" si="350"/>
        <v>4282.4478579999995</v>
      </c>
      <c r="S301" s="42">
        <f t="shared" si="356"/>
        <v>21288.172982999997</v>
      </c>
    </row>
    <row r="302" spans="1:19" s="44" customFormat="1" ht="12">
      <c r="A302" s="17">
        <f t="shared" si="353"/>
        <v>235</v>
      </c>
      <c r="B302" s="68" t="s">
        <v>379</v>
      </c>
      <c r="C302" s="68" t="s">
        <v>374</v>
      </c>
      <c r="D302" s="17" t="s">
        <v>29</v>
      </c>
      <c r="E302" s="17" t="s">
        <v>30</v>
      </c>
      <c r="F302" s="42">
        <v>72688</v>
      </c>
      <c r="G302" s="42">
        <v>5874.3</v>
      </c>
      <c r="H302" s="42">
        <v>0</v>
      </c>
      <c r="I302" s="42">
        <f t="shared" si="355"/>
        <v>2086.1455999999998</v>
      </c>
      <c r="J302" s="42">
        <f t="shared" si="346"/>
        <v>5160.848</v>
      </c>
      <c r="K302" s="42">
        <f t="shared" ref="K302:K304" si="358">62400*1.15%</f>
        <v>717.6</v>
      </c>
      <c r="L302" s="42">
        <f t="shared" si="343"/>
        <v>2209.7152000000001</v>
      </c>
      <c r="M302" s="42">
        <f t="shared" si="352"/>
        <v>5153.5792000000001</v>
      </c>
      <c r="N302" s="69"/>
      <c r="O302" s="42">
        <f t="shared" si="349"/>
        <v>15327.888000000001</v>
      </c>
      <c r="P302" s="69">
        <v>8435.1299999999992</v>
      </c>
      <c r="Q302" s="42">
        <f t="shared" si="340"/>
        <v>18605.290799999999</v>
      </c>
      <c r="R302" s="42">
        <f t="shared" si="350"/>
        <v>11032.0272</v>
      </c>
      <c r="S302" s="42">
        <f t="shared" si="356"/>
        <v>54082.709199999998</v>
      </c>
    </row>
    <row r="303" spans="1:19" s="44" customFormat="1" ht="12">
      <c r="A303" s="17">
        <f t="shared" si="353"/>
        <v>236</v>
      </c>
      <c r="B303" s="68" t="s">
        <v>380</v>
      </c>
      <c r="C303" s="68" t="s">
        <v>374</v>
      </c>
      <c r="D303" s="17" t="s">
        <v>29</v>
      </c>
      <c r="E303" s="17" t="s">
        <v>30</v>
      </c>
      <c r="F303" s="42">
        <v>84040.83</v>
      </c>
      <c r="G303" s="42">
        <v>11174.07</v>
      </c>
      <c r="H303" s="42">
        <v>0</v>
      </c>
      <c r="I303" s="42">
        <f t="shared" si="355"/>
        <v>2411.9718210000001</v>
      </c>
      <c r="J303" s="42">
        <f t="shared" si="346"/>
        <v>5966.8989299999994</v>
      </c>
      <c r="K303" s="42">
        <f t="shared" si="358"/>
        <v>717.6</v>
      </c>
      <c r="L303" s="42">
        <f t="shared" si="343"/>
        <v>2554.8412320000002</v>
      </c>
      <c r="M303" s="42">
        <f t="shared" si="352"/>
        <v>5958.4948470000008</v>
      </c>
      <c r="N303" s="69"/>
      <c r="O303" s="42">
        <f t="shared" si="349"/>
        <v>17609.806830000001</v>
      </c>
      <c r="P303" s="69">
        <v>21905.87</v>
      </c>
      <c r="Q303" s="42">
        <f t="shared" si="340"/>
        <v>38046.753053</v>
      </c>
      <c r="R303" s="42">
        <f t="shared" si="350"/>
        <v>12642.993777</v>
      </c>
      <c r="S303" s="42">
        <f t="shared" si="356"/>
        <v>45994.076947000001</v>
      </c>
    </row>
    <row r="304" spans="1:19" s="44" customFormat="1" ht="12">
      <c r="A304" s="17">
        <f t="shared" si="353"/>
        <v>237</v>
      </c>
      <c r="B304" s="68" t="s">
        <v>381</v>
      </c>
      <c r="C304" s="68" t="s">
        <v>374</v>
      </c>
      <c r="D304" s="17" t="s">
        <v>29</v>
      </c>
      <c r="E304" s="17" t="s">
        <v>41</v>
      </c>
      <c r="F304" s="42">
        <v>72688</v>
      </c>
      <c r="G304" s="42">
        <v>5160.2299999999996</v>
      </c>
      <c r="H304" s="42">
        <v>0</v>
      </c>
      <c r="I304" s="42">
        <f t="shared" si="355"/>
        <v>2086.1455999999998</v>
      </c>
      <c r="J304" s="42">
        <f t="shared" si="346"/>
        <v>5160.848</v>
      </c>
      <c r="K304" s="42">
        <f t="shared" si="358"/>
        <v>717.6</v>
      </c>
      <c r="L304" s="42">
        <f t="shared" si="343"/>
        <v>2209.7152000000001</v>
      </c>
      <c r="M304" s="42">
        <f t="shared" si="352"/>
        <v>5153.5792000000001</v>
      </c>
      <c r="N304" s="69">
        <v>3570.36</v>
      </c>
      <c r="O304" s="42">
        <f t="shared" si="349"/>
        <v>15327.888000000001</v>
      </c>
      <c r="P304" s="69">
        <v>37339.32</v>
      </c>
      <c r="Q304" s="42">
        <f t="shared" si="340"/>
        <v>50365.770799999998</v>
      </c>
      <c r="R304" s="42">
        <f t="shared" si="350"/>
        <v>11032.0272</v>
      </c>
      <c r="S304" s="42">
        <f t="shared" si="356"/>
        <v>22322.229200000002</v>
      </c>
    </row>
    <row r="305" spans="1:19" s="14" customFormat="1" ht="12">
      <c r="A305" s="11">
        <f t="shared" si="353"/>
        <v>238</v>
      </c>
      <c r="B305" s="12" t="s">
        <v>382</v>
      </c>
      <c r="C305" s="12" t="s">
        <v>321</v>
      </c>
      <c r="D305" s="11" t="s">
        <v>45</v>
      </c>
      <c r="E305" s="11" t="s">
        <v>30</v>
      </c>
      <c r="F305" s="13">
        <v>40000</v>
      </c>
      <c r="G305" s="13">
        <v>5368.48</v>
      </c>
      <c r="H305" s="13">
        <v>0</v>
      </c>
      <c r="I305" s="13">
        <f t="shared" si="355"/>
        <v>1148</v>
      </c>
      <c r="J305" s="13">
        <f t="shared" si="346"/>
        <v>2839.9999999999995</v>
      </c>
      <c r="K305" s="13">
        <f t="shared" si="351"/>
        <v>460</v>
      </c>
      <c r="L305" s="42">
        <f t="shared" si="343"/>
        <v>1216</v>
      </c>
      <c r="M305" s="13">
        <f t="shared" si="352"/>
        <v>2836</v>
      </c>
      <c r="N305" s="67"/>
      <c r="O305" s="13">
        <f t="shared" si="349"/>
        <v>8500</v>
      </c>
      <c r="P305" s="67">
        <v>15876.79</v>
      </c>
      <c r="Q305" s="13">
        <f t="shared" si="340"/>
        <v>23609.27</v>
      </c>
      <c r="R305" s="13">
        <f t="shared" si="350"/>
        <v>6136</v>
      </c>
      <c r="S305" s="42">
        <f t="shared" si="356"/>
        <v>16390.73</v>
      </c>
    </row>
    <row r="306" spans="1:19" s="14" customFormat="1" ht="12">
      <c r="A306" s="11">
        <f t="shared" si="353"/>
        <v>239</v>
      </c>
      <c r="B306" s="12" t="s">
        <v>383</v>
      </c>
      <c r="C306" s="12" t="s">
        <v>38</v>
      </c>
      <c r="D306" s="11" t="s">
        <v>45</v>
      </c>
      <c r="E306" s="11" t="s">
        <v>30</v>
      </c>
      <c r="F306" s="13">
        <v>30000</v>
      </c>
      <c r="G306" s="13">
        <v>0</v>
      </c>
      <c r="H306" s="13">
        <v>0</v>
      </c>
      <c r="I306" s="13">
        <f t="shared" si="355"/>
        <v>861</v>
      </c>
      <c r="J306" s="13">
        <f t="shared" si="346"/>
        <v>2130</v>
      </c>
      <c r="K306" s="13">
        <f t="shared" si="351"/>
        <v>345</v>
      </c>
      <c r="L306" s="42">
        <f t="shared" si="343"/>
        <v>912</v>
      </c>
      <c r="M306" s="13">
        <f t="shared" si="352"/>
        <v>2127</v>
      </c>
      <c r="N306" s="67"/>
      <c r="O306" s="13">
        <f t="shared" si="349"/>
        <v>6375</v>
      </c>
      <c r="P306" s="67">
        <v>17271.11</v>
      </c>
      <c r="Q306" s="13">
        <f t="shared" si="340"/>
        <v>19044.11</v>
      </c>
      <c r="R306" s="13">
        <f t="shared" si="350"/>
        <v>4602</v>
      </c>
      <c r="S306" s="42">
        <f t="shared" si="356"/>
        <v>10955.89</v>
      </c>
    </row>
    <row r="307" spans="1:19" s="14" customFormat="1" ht="12">
      <c r="A307" s="11">
        <f t="shared" si="353"/>
        <v>240</v>
      </c>
      <c r="B307" s="12" t="s">
        <v>384</v>
      </c>
      <c r="C307" s="12" t="s">
        <v>38</v>
      </c>
      <c r="D307" s="11" t="s">
        <v>29</v>
      </c>
      <c r="E307" s="11" t="s">
        <v>30</v>
      </c>
      <c r="F307" s="13">
        <v>30000</v>
      </c>
      <c r="G307" s="13">
        <v>0</v>
      </c>
      <c r="H307" s="13">
        <v>0</v>
      </c>
      <c r="I307" s="13">
        <f t="shared" si="355"/>
        <v>861</v>
      </c>
      <c r="J307" s="13">
        <f t="shared" si="346"/>
        <v>2130</v>
      </c>
      <c r="K307" s="13">
        <f t="shared" si="351"/>
        <v>345</v>
      </c>
      <c r="L307" s="42">
        <f t="shared" si="343"/>
        <v>912</v>
      </c>
      <c r="M307" s="13">
        <f t="shared" si="352"/>
        <v>2127</v>
      </c>
      <c r="N307" s="67"/>
      <c r="O307" s="13">
        <f t="shared" si="349"/>
        <v>6375</v>
      </c>
      <c r="P307" s="67">
        <v>5046</v>
      </c>
      <c r="Q307" s="13">
        <f t="shared" si="340"/>
        <v>6819</v>
      </c>
      <c r="R307" s="13">
        <f t="shared" si="350"/>
        <v>4602</v>
      </c>
      <c r="S307" s="42">
        <f t="shared" si="356"/>
        <v>23181</v>
      </c>
    </row>
    <row r="308" spans="1:19" s="14" customFormat="1" ht="12">
      <c r="A308" s="11">
        <f t="shared" si="353"/>
        <v>241</v>
      </c>
      <c r="B308" s="12" t="s">
        <v>385</v>
      </c>
      <c r="C308" s="12" t="s">
        <v>38</v>
      </c>
      <c r="D308" s="11" t="s">
        <v>29</v>
      </c>
      <c r="E308" s="11" t="s">
        <v>41</v>
      </c>
      <c r="F308" s="13">
        <v>30000</v>
      </c>
      <c r="G308" s="13">
        <v>0</v>
      </c>
      <c r="H308" s="13">
        <v>0</v>
      </c>
      <c r="I308" s="13">
        <f t="shared" si="355"/>
        <v>861</v>
      </c>
      <c r="J308" s="13">
        <f t="shared" si="346"/>
        <v>2130</v>
      </c>
      <c r="K308" s="13">
        <f t="shared" si="351"/>
        <v>345</v>
      </c>
      <c r="L308" s="42">
        <f t="shared" si="343"/>
        <v>912</v>
      </c>
      <c r="M308" s="13">
        <f t="shared" si="352"/>
        <v>2127</v>
      </c>
      <c r="N308" s="67"/>
      <c r="O308" s="13">
        <f t="shared" si="349"/>
        <v>6375</v>
      </c>
      <c r="P308" s="67"/>
      <c r="Q308" s="13">
        <f t="shared" si="340"/>
        <v>1773</v>
      </c>
      <c r="R308" s="13">
        <f t="shared" si="350"/>
        <v>4602</v>
      </c>
      <c r="S308" s="42">
        <f t="shared" si="356"/>
        <v>28227</v>
      </c>
    </row>
    <row r="309" spans="1:19" s="14" customFormat="1" ht="12">
      <c r="A309" s="50" t="s">
        <v>386</v>
      </c>
      <c r="B309" s="46"/>
      <c r="C309" s="46"/>
      <c r="D309" s="47"/>
      <c r="E309" s="47"/>
      <c r="F309" s="46"/>
      <c r="G309" s="46"/>
      <c r="H309" s="48"/>
      <c r="I309" s="46"/>
      <c r="J309" s="48"/>
      <c r="K309" s="48"/>
      <c r="L309" s="46"/>
      <c r="M309" s="48"/>
      <c r="N309" s="49"/>
      <c r="O309" s="48"/>
      <c r="P309" s="48"/>
      <c r="Q309" s="48"/>
      <c r="R309" s="48"/>
      <c r="S309" s="46"/>
    </row>
    <row r="310" spans="1:19" s="44" customFormat="1" ht="12">
      <c r="A310" s="17">
        <f>A308+1</f>
        <v>242</v>
      </c>
      <c r="B310" s="68" t="s">
        <v>387</v>
      </c>
      <c r="C310" s="68" t="s">
        <v>388</v>
      </c>
      <c r="D310" s="17" t="s">
        <v>29</v>
      </c>
      <c r="E310" s="17" t="s">
        <v>30</v>
      </c>
      <c r="F310" s="42">
        <v>70405.62</v>
      </c>
      <c r="G310" s="42">
        <v>5444.81</v>
      </c>
      <c r="H310" s="42">
        <v>0</v>
      </c>
      <c r="I310" s="42">
        <f t="shared" si="355"/>
        <v>2020.6412939999998</v>
      </c>
      <c r="J310" s="42">
        <f t="shared" ref="J310:J311" si="359">F310*7.1%</f>
        <v>4998.7990199999995</v>
      </c>
      <c r="K310" s="42">
        <f t="shared" ref="K310" si="360">62400*1.15%</f>
        <v>717.6</v>
      </c>
      <c r="L310" s="42">
        <f t="shared" ref="L310:L311" si="361">+F310*3.04%</f>
        <v>2140.3308480000001</v>
      </c>
      <c r="M310" s="42">
        <f t="shared" ref="M310:M311" si="362">F310*7.09%</f>
        <v>4991.7584580000002</v>
      </c>
      <c r="N310" s="69"/>
      <c r="O310" s="42">
        <f t="shared" ref="O310:O311" si="363">I310+J310+K310+L310+M310</f>
        <v>14869.12962</v>
      </c>
      <c r="P310" s="69">
        <v>40901.440000000002</v>
      </c>
      <c r="Q310" s="42">
        <f t="shared" si="340"/>
        <v>50507.222141999999</v>
      </c>
      <c r="R310" s="42">
        <f t="shared" ref="R310:R311" si="364">+M310+K310+J310</f>
        <v>10708.157478000001</v>
      </c>
      <c r="S310" s="42">
        <f t="shared" si="356"/>
        <v>19898.397857999997</v>
      </c>
    </row>
    <row r="311" spans="1:19" s="14" customFormat="1" ht="12">
      <c r="A311" s="11">
        <f>A310+1</f>
        <v>243</v>
      </c>
      <c r="B311" s="12" t="s">
        <v>389</v>
      </c>
      <c r="C311" s="12" t="s">
        <v>111</v>
      </c>
      <c r="D311" s="11" t="s">
        <v>29</v>
      </c>
      <c r="E311" s="11" t="s">
        <v>30</v>
      </c>
      <c r="F311" s="13">
        <v>43234.53</v>
      </c>
      <c r="G311" s="13">
        <v>899.16</v>
      </c>
      <c r="H311" s="13">
        <v>0</v>
      </c>
      <c r="I311" s="13">
        <f t="shared" si="355"/>
        <v>1240.831011</v>
      </c>
      <c r="J311" s="13">
        <f t="shared" si="359"/>
        <v>3069.6516299999998</v>
      </c>
      <c r="K311" s="13">
        <f t="shared" ref="K311" si="365">F311*1.15%</f>
        <v>497.19709499999999</v>
      </c>
      <c r="L311" s="42">
        <f t="shared" si="361"/>
        <v>1314.329712</v>
      </c>
      <c r="M311" s="13">
        <f t="shared" si="362"/>
        <v>3065.3281770000003</v>
      </c>
      <c r="N311" s="67"/>
      <c r="O311" s="13">
        <f t="shared" si="363"/>
        <v>9187.3376250000001</v>
      </c>
      <c r="P311" s="67">
        <v>31660.67</v>
      </c>
      <c r="Q311" s="13">
        <f t="shared" si="340"/>
        <v>35114.990723000003</v>
      </c>
      <c r="R311" s="13">
        <f t="shared" si="364"/>
        <v>6632.1769020000002</v>
      </c>
      <c r="S311" s="42">
        <f t="shared" si="356"/>
        <v>8119.5392769999962</v>
      </c>
    </row>
    <row r="312" spans="1:19" s="14" customFormat="1" ht="12">
      <c r="A312" s="50" t="s">
        <v>390</v>
      </c>
      <c r="B312" s="46"/>
      <c r="C312" s="46"/>
      <c r="D312" s="47"/>
      <c r="E312" s="47"/>
      <c r="F312" s="46"/>
      <c r="G312" s="46"/>
      <c r="H312" s="48">
        <v>0</v>
      </c>
      <c r="I312" s="46"/>
      <c r="J312" s="48"/>
      <c r="K312" s="48"/>
      <c r="L312" s="46"/>
      <c r="M312" s="48"/>
      <c r="N312" s="49"/>
      <c r="O312" s="48"/>
      <c r="P312" s="48"/>
      <c r="Q312" s="48"/>
      <c r="R312" s="48"/>
      <c r="S312" s="46"/>
    </row>
    <row r="313" spans="1:19" s="44" customFormat="1" ht="12">
      <c r="A313" s="17">
        <f>A311+1</f>
        <v>244</v>
      </c>
      <c r="B313" s="68" t="s">
        <v>391</v>
      </c>
      <c r="C313" s="68" t="s">
        <v>369</v>
      </c>
      <c r="D313" s="17" t="s">
        <v>29</v>
      </c>
      <c r="E313" s="17" t="s">
        <v>30</v>
      </c>
      <c r="F313" s="42">
        <v>109213.93</v>
      </c>
      <c r="G313" s="42">
        <v>14272.72</v>
      </c>
      <c r="H313" s="42">
        <v>0</v>
      </c>
      <c r="I313" s="42">
        <f t="shared" si="355"/>
        <v>3134.4397909999998</v>
      </c>
      <c r="J313" s="42">
        <f t="shared" ref="J313" si="366">F313*7.1%</f>
        <v>7754.1890299999986</v>
      </c>
      <c r="K313" s="42">
        <f t="shared" ref="K313" si="367">62400*1.15%</f>
        <v>717.6</v>
      </c>
      <c r="L313" s="42">
        <f t="shared" ref="L313:L329" si="368">+F313*3.04%</f>
        <v>3320.1034719999998</v>
      </c>
      <c r="M313" s="42">
        <f t="shared" ref="M313" si="369">F313*7.09%</f>
        <v>7743.2676369999999</v>
      </c>
      <c r="N313" s="69"/>
      <c r="O313" s="42">
        <f t="shared" ref="O313" si="370">I313+J313+K313+L313+M313</f>
        <v>22669.59993</v>
      </c>
      <c r="P313" s="69">
        <v>64764.13</v>
      </c>
      <c r="Q313" s="42">
        <f t="shared" si="340"/>
        <v>85491.393263000005</v>
      </c>
      <c r="R313" s="42">
        <f>+M313+K313+J313</f>
        <v>16215.056666999997</v>
      </c>
      <c r="S313" s="42">
        <f t="shared" si="356"/>
        <v>23722.536736999988</v>
      </c>
    </row>
    <row r="314" spans="1:19" s="44" customFormat="1" ht="12">
      <c r="A314" s="17">
        <f>A313+1</f>
        <v>245</v>
      </c>
      <c r="B314" s="68" t="s">
        <v>392</v>
      </c>
      <c r="C314" s="68" t="s">
        <v>65</v>
      </c>
      <c r="D314" s="17" t="s">
        <v>29</v>
      </c>
      <c r="E314" s="17" t="s">
        <v>41</v>
      </c>
      <c r="F314" s="42">
        <v>30000</v>
      </c>
      <c r="G314" s="42">
        <v>0</v>
      </c>
      <c r="H314" s="42">
        <v>0</v>
      </c>
      <c r="I314" s="42">
        <f>+F314*2.87%</f>
        <v>861</v>
      </c>
      <c r="J314" s="42">
        <f>F314*7.1%</f>
        <v>2130</v>
      </c>
      <c r="K314" s="42">
        <f>F314*1.15%</f>
        <v>345</v>
      </c>
      <c r="L314" s="42">
        <f>+F314*3.04%</f>
        <v>912</v>
      </c>
      <c r="M314" s="42">
        <f>F314*7.09%</f>
        <v>2127</v>
      </c>
      <c r="N314" s="69"/>
      <c r="O314" s="42">
        <f>I314+J314+K314+L314+M314</f>
        <v>6375</v>
      </c>
      <c r="P314" s="69">
        <v>1546</v>
      </c>
      <c r="Q314" s="42">
        <f>+I314+L314+N314+P314+G314+H314</f>
        <v>3319</v>
      </c>
      <c r="R314" s="42">
        <f>+M314+K314+J314</f>
        <v>4602</v>
      </c>
      <c r="S314" s="42">
        <f>+F314-Q314</f>
        <v>26681</v>
      </c>
    </row>
    <row r="315" spans="1:19" s="44" customFormat="1" ht="12">
      <c r="A315" s="17">
        <f>A314+1</f>
        <v>246</v>
      </c>
      <c r="B315" s="68" t="s">
        <v>393</v>
      </c>
      <c r="C315" s="68" t="s">
        <v>38</v>
      </c>
      <c r="D315" s="17" t="s">
        <v>45</v>
      </c>
      <c r="E315" s="17" t="s">
        <v>30</v>
      </c>
      <c r="F315" s="42">
        <v>30000</v>
      </c>
      <c r="G315" s="42">
        <v>0</v>
      </c>
      <c r="H315" s="42">
        <v>0</v>
      </c>
      <c r="I315" s="42">
        <f>+F315*2.87%</f>
        <v>861</v>
      </c>
      <c r="J315" s="42">
        <f>F315*7.1%</f>
        <v>2130</v>
      </c>
      <c r="K315" s="42">
        <f>F315*1.15%</f>
        <v>345</v>
      </c>
      <c r="L315" s="42">
        <v>912</v>
      </c>
      <c r="M315" s="42">
        <f>F315*7.09%</f>
        <v>2127</v>
      </c>
      <c r="N315" s="69"/>
      <c r="O315" s="42">
        <f>I315+J315+K315+L315+M315</f>
        <v>6375</v>
      </c>
      <c r="P315" s="69">
        <v>3822</v>
      </c>
      <c r="Q315" s="42">
        <f>+I315+L315+N315+P315+G315+H315</f>
        <v>5595</v>
      </c>
      <c r="R315" s="42">
        <f>+M315+K315+J315</f>
        <v>4602</v>
      </c>
      <c r="S315" s="42">
        <f>+F315-Q315</f>
        <v>24405</v>
      </c>
    </row>
    <row r="316" spans="1:19" s="44" customFormat="1" ht="12">
      <c r="A316" s="17">
        <f>A315+1</f>
        <v>247</v>
      </c>
      <c r="B316" s="68" t="s">
        <v>394</v>
      </c>
      <c r="C316" s="68" t="s">
        <v>321</v>
      </c>
      <c r="D316" s="17" t="s">
        <v>45</v>
      </c>
      <c r="E316" s="17" t="s">
        <v>30</v>
      </c>
      <c r="F316" s="42">
        <v>34500</v>
      </c>
      <c r="G316" s="42">
        <v>0</v>
      </c>
      <c r="H316" s="42">
        <v>0</v>
      </c>
      <c r="I316" s="42">
        <f>+F316*2.87%</f>
        <v>990.15</v>
      </c>
      <c r="J316" s="42">
        <f>F316*7.1%</f>
        <v>2449.5</v>
      </c>
      <c r="K316" s="42">
        <f>F316*1.15%</f>
        <v>396.75</v>
      </c>
      <c r="L316" s="42">
        <f>+F316*3.04%</f>
        <v>1048.8</v>
      </c>
      <c r="M316" s="42">
        <f>F316*7.09%</f>
        <v>2446.0500000000002</v>
      </c>
      <c r="N316" s="69">
        <v>1190.1199999999999</v>
      </c>
      <c r="O316" s="42">
        <f>I316+J316+K316+L316+M316</f>
        <v>7331.25</v>
      </c>
      <c r="P316" s="69">
        <f>15108.52-1190.12</f>
        <v>13918.400000000001</v>
      </c>
      <c r="Q316" s="42">
        <f>+I316+L316+N316+P316+G316+H316</f>
        <v>17147.47</v>
      </c>
      <c r="R316" s="42">
        <f>+M316+K316+J316</f>
        <v>5292.3</v>
      </c>
      <c r="S316" s="42">
        <f>+F316-Q316</f>
        <v>17352.53</v>
      </c>
    </row>
    <row r="317" spans="1:19" s="44" customFormat="1" ht="12">
      <c r="A317" s="17">
        <f>A316+1</f>
        <v>248</v>
      </c>
      <c r="B317" s="68" t="s">
        <v>395</v>
      </c>
      <c r="C317" s="68" t="s">
        <v>129</v>
      </c>
      <c r="D317" s="17" t="s">
        <v>29</v>
      </c>
      <c r="E317" s="17" t="s">
        <v>41</v>
      </c>
      <c r="F317" s="42">
        <v>45000</v>
      </c>
      <c r="G317" s="42">
        <v>1148.33</v>
      </c>
      <c r="H317" s="42">
        <v>0</v>
      </c>
      <c r="I317" s="42">
        <f>+F317*2.87%</f>
        <v>1291.5</v>
      </c>
      <c r="J317" s="42">
        <f>F317*7.1%</f>
        <v>3194.9999999999995</v>
      </c>
      <c r="K317" s="42">
        <f t="shared" ref="K317" si="371">F317*1.15%</f>
        <v>517.5</v>
      </c>
      <c r="L317" s="42">
        <f>+F317*3.04%</f>
        <v>1368</v>
      </c>
      <c r="M317" s="42">
        <f>F317*7.09%</f>
        <v>3190.5</v>
      </c>
      <c r="N317" s="69"/>
      <c r="O317" s="42">
        <f>I317+J317+K317+L317+M317</f>
        <v>9562.5</v>
      </c>
      <c r="P317" s="69">
        <v>28250.83</v>
      </c>
      <c r="Q317" s="42">
        <f>+I317+L317+N317+P317+G317+H317</f>
        <v>32058.660000000003</v>
      </c>
      <c r="R317" s="42">
        <f>+M317+K317+J317</f>
        <v>6903</v>
      </c>
      <c r="S317" s="42">
        <f>+F317-Q317</f>
        <v>12941.339999999997</v>
      </c>
    </row>
    <row r="318" spans="1:19" s="14" customFormat="1" ht="12">
      <c r="A318" s="50" t="s">
        <v>396</v>
      </c>
      <c r="B318" s="46"/>
      <c r="C318" s="46"/>
      <c r="D318" s="47"/>
      <c r="E318" s="47"/>
      <c r="F318" s="46"/>
      <c r="G318" s="46"/>
      <c r="H318" s="48">
        <v>0</v>
      </c>
      <c r="I318" s="46"/>
      <c r="J318" s="48"/>
      <c r="K318" s="48"/>
      <c r="L318" s="46"/>
      <c r="M318" s="48"/>
      <c r="N318" s="49"/>
      <c r="O318" s="48"/>
      <c r="P318" s="48"/>
      <c r="Q318" s="48">
        <f t="shared" si="340"/>
        <v>0</v>
      </c>
      <c r="R318" s="48"/>
      <c r="S318" s="46"/>
    </row>
    <row r="319" spans="1:19" s="14" customFormat="1" ht="12">
      <c r="A319" s="11">
        <f>A317+1</f>
        <v>249</v>
      </c>
      <c r="B319" s="12" t="s">
        <v>397</v>
      </c>
      <c r="C319" s="12" t="s">
        <v>265</v>
      </c>
      <c r="D319" s="11" t="s">
        <v>29</v>
      </c>
      <c r="E319" s="11" t="s">
        <v>30</v>
      </c>
      <c r="F319" s="13">
        <v>64697.25</v>
      </c>
      <c r="G319" s="13">
        <v>14794.55</v>
      </c>
      <c r="H319" s="13">
        <v>0</v>
      </c>
      <c r="I319" s="13">
        <f t="shared" si="355"/>
        <v>1856.8110750000001</v>
      </c>
      <c r="J319" s="13">
        <f t="shared" ref="J319" si="372">F319*7.1%</f>
        <v>4593.5047499999991</v>
      </c>
      <c r="K319" s="13">
        <f t="shared" ref="K319" si="373">62400*1.15%</f>
        <v>717.6</v>
      </c>
      <c r="L319" s="42">
        <f t="shared" si="368"/>
        <v>1966.7963999999999</v>
      </c>
      <c r="M319" s="13">
        <f t="shared" ref="M319" si="374">F319*7.09%</f>
        <v>4587.0350250000001</v>
      </c>
      <c r="N319" s="67">
        <v>1190.1199999999999</v>
      </c>
      <c r="O319" s="13">
        <f t="shared" ref="O319" si="375">I319+J319+K319+L319+M319</f>
        <v>13721.74725</v>
      </c>
      <c r="P319" s="16">
        <f>2338.59-1190.12</f>
        <v>1148.4700000000003</v>
      </c>
      <c r="Q319" s="13">
        <f t="shared" si="340"/>
        <v>20956.747475</v>
      </c>
      <c r="R319" s="13">
        <f>+M319+K319+J319</f>
        <v>9898.1397749999996</v>
      </c>
      <c r="S319" s="42">
        <f t="shared" si="356"/>
        <v>43740.502525000004</v>
      </c>
    </row>
    <row r="320" spans="1:19" s="14" customFormat="1" ht="12">
      <c r="A320" s="50" t="s">
        <v>398</v>
      </c>
      <c r="B320" s="46"/>
      <c r="C320" s="46"/>
      <c r="D320" s="47"/>
      <c r="E320" s="47"/>
      <c r="F320" s="46"/>
      <c r="G320" s="46"/>
      <c r="H320" s="48"/>
      <c r="I320" s="46"/>
      <c r="J320" s="48"/>
      <c r="K320" s="48"/>
      <c r="L320" s="46"/>
      <c r="M320" s="48"/>
      <c r="N320" s="49"/>
      <c r="O320" s="48"/>
      <c r="P320" s="48"/>
      <c r="Q320" s="48"/>
      <c r="R320" s="48"/>
      <c r="S320" s="46"/>
    </row>
    <row r="321" spans="1:19" s="14" customFormat="1" ht="12">
      <c r="A321" s="11">
        <f>A319+1</f>
        <v>250</v>
      </c>
      <c r="B321" s="12" t="s">
        <v>399</v>
      </c>
      <c r="C321" s="12" t="s">
        <v>400</v>
      </c>
      <c r="D321" s="11" t="s">
        <v>29</v>
      </c>
      <c r="E321" s="11" t="s">
        <v>30</v>
      </c>
      <c r="F321" s="13">
        <v>55000</v>
      </c>
      <c r="G321" s="13">
        <v>2559.6799999999998</v>
      </c>
      <c r="H321" s="13">
        <v>0</v>
      </c>
      <c r="I321" s="13">
        <f t="shared" ref="I321" si="376">+F321*2.87%</f>
        <v>1578.5</v>
      </c>
      <c r="J321" s="13">
        <f t="shared" ref="J321" si="377">F321*7.1%</f>
        <v>3904.9999999999995</v>
      </c>
      <c r="K321" s="13">
        <f t="shared" ref="K321" si="378">F321*1.15%</f>
        <v>632.5</v>
      </c>
      <c r="L321" s="42">
        <f t="shared" ref="L321" si="379">+F321*3.04%</f>
        <v>1672</v>
      </c>
      <c r="M321" s="13">
        <f t="shared" ref="M321" si="380">F321*7.09%</f>
        <v>3899.5000000000005</v>
      </c>
      <c r="N321" s="67"/>
      <c r="O321" s="13">
        <f t="shared" ref="O321" si="381">I321+J321+K321+L321+M321</f>
        <v>11687.5</v>
      </c>
      <c r="P321" s="67"/>
      <c r="Q321" s="13">
        <f t="shared" ref="Q321" si="382">+I321+L321+N321+P321+G321+H321</f>
        <v>5810.18</v>
      </c>
      <c r="R321" s="13">
        <f t="shared" ref="R321" si="383">+M321+K321+J321</f>
        <v>8437</v>
      </c>
      <c r="S321" s="42">
        <f t="shared" ref="S321" si="384">+F321-Q321</f>
        <v>49189.82</v>
      </c>
    </row>
    <row r="322" spans="1:19" s="14" customFormat="1" ht="12">
      <c r="A322" s="50" t="s">
        <v>401</v>
      </c>
      <c r="B322" s="46"/>
      <c r="C322" s="46"/>
      <c r="D322" s="47"/>
      <c r="E322" s="47"/>
      <c r="F322" s="46"/>
      <c r="G322" s="46"/>
      <c r="H322" s="48">
        <v>0</v>
      </c>
      <c r="I322" s="46"/>
      <c r="J322" s="48"/>
      <c r="K322" s="48"/>
      <c r="L322" s="46"/>
      <c r="M322" s="48"/>
      <c r="N322" s="49"/>
      <c r="O322" s="48"/>
      <c r="P322" s="48"/>
      <c r="Q322" s="48"/>
      <c r="R322" s="48"/>
      <c r="S322" s="46"/>
    </row>
    <row r="323" spans="1:19" s="14" customFormat="1" ht="12">
      <c r="A323" s="11">
        <f>A321+1</f>
        <v>251</v>
      </c>
      <c r="B323" s="12" t="s">
        <v>402</v>
      </c>
      <c r="C323" s="12" t="s">
        <v>213</v>
      </c>
      <c r="D323" s="11" t="s">
        <v>29</v>
      </c>
      <c r="E323" s="11" t="s">
        <v>41</v>
      </c>
      <c r="F323" s="13">
        <v>89100</v>
      </c>
      <c r="G323" s="13">
        <v>16127.72</v>
      </c>
      <c r="H323" s="13">
        <v>0</v>
      </c>
      <c r="I323" s="13">
        <f t="shared" si="355"/>
        <v>2557.17</v>
      </c>
      <c r="J323" s="13">
        <f t="shared" ref="J323:J329" si="385">F323*7.1%</f>
        <v>6326.0999999999995</v>
      </c>
      <c r="K323" s="13">
        <f t="shared" ref="K323:K329" si="386">62400*1.15%</f>
        <v>717.6</v>
      </c>
      <c r="L323" s="42">
        <f t="shared" si="368"/>
        <v>2708.64</v>
      </c>
      <c r="M323" s="13">
        <f t="shared" ref="M323:M329" si="387">F323*7.09%</f>
        <v>6317.1900000000005</v>
      </c>
      <c r="N323" s="67"/>
      <c r="O323" s="13">
        <f t="shared" ref="O323:O329" si="388">I323+J323+K323+L323+M323</f>
        <v>18626.7</v>
      </c>
      <c r="P323" s="67">
        <v>39214.61</v>
      </c>
      <c r="Q323" s="13">
        <f t="shared" si="340"/>
        <v>60608.14</v>
      </c>
      <c r="R323" s="13">
        <f t="shared" ref="R323:R329" si="389">+M323+K323+J323</f>
        <v>13360.89</v>
      </c>
      <c r="S323" s="42">
        <f t="shared" si="356"/>
        <v>28491.86</v>
      </c>
    </row>
    <row r="324" spans="1:19" s="14" customFormat="1" ht="12">
      <c r="A324" s="11">
        <f>A323+1</f>
        <v>252</v>
      </c>
      <c r="B324" s="12" t="s">
        <v>403</v>
      </c>
      <c r="C324" s="12" t="s">
        <v>213</v>
      </c>
      <c r="D324" s="11" t="s">
        <v>29</v>
      </c>
      <c r="E324" s="11" t="s">
        <v>41</v>
      </c>
      <c r="F324" s="13">
        <v>95204.77</v>
      </c>
      <c r="G324" s="13">
        <v>14270.56</v>
      </c>
      <c r="H324" s="13">
        <v>0</v>
      </c>
      <c r="I324" s="13">
        <f t="shared" si="355"/>
        <v>2732.3768990000003</v>
      </c>
      <c r="J324" s="13">
        <f t="shared" si="385"/>
        <v>6759.5386699999999</v>
      </c>
      <c r="K324" s="13">
        <f t="shared" si="386"/>
        <v>717.6</v>
      </c>
      <c r="L324" s="42">
        <f t="shared" si="368"/>
        <v>2894.2250080000003</v>
      </c>
      <c r="M324" s="13">
        <f t="shared" si="387"/>
        <v>6750.0181930000008</v>
      </c>
      <c r="N324" s="67"/>
      <c r="O324" s="13">
        <f t="shared" si="388"/>
        <v>19853.75877</v>
      </c>
      <c r="P324" s="67">
        <v>13318.51</v>
      </c>
      <c r="Q324" s="13">
        <f t="shared" si="340"/>
        <v>33215.671906999996</v>
      </c>
      <c r="R324" s="13">
        <f t="shared" si="389"/>
        <v>14227.156863</v>
      </c>
      <c r="S324" s="42">
        <f t="shared" si="356"/>
        <v>61989.098093000008</v>
      </c>
    </row>
    <row r="325" spans="1:19" s="14" customFormat="1" ht="12">
      <c r="A325" s="11">
        <f t="shared" ref="A325:A329" si="390">A324+1</f>
        <v>253</v>
      </c>
      <c r="B325" s="12" t="s">
        <v>404</v>
      </c>
      <c r="C325" s="12" t="s">
        <v>213</v>
      </c>
      <c r="D325" s="11" t="s">
        <v>29</v>
      </c>
      <c r="E325" s="11" t="s">
        <v>41</v>
      </c>
      <c r="F325" s="13">
        <v>99999.91</v>
      </c>
      <c r="G325" s="13">
        <v>19162.099999999999</v>
      </c>
      <c r="H325" s="13">
        <v>0</v>
      </c>
      <c r="I325" s="13">
        <f t="shared" si="355"/>
        <v>2869.997417</v>
      </c>
      <c r="J325" s="13">
        <f t="shared" si="385"/>
        <v>7099.9936099999995</v>
      </c>
      <c r="K325" s="13">
        <f t="shared" si="386"/>
        <v>717.6</v>
      </c>
      <c r="L325" s="42">
        <f t="shared" si="368"/>
        <v>3039.9972640000001</v>
      </c>
      <c r="M325" s="13">
        <f t="shared" si="387"/>
        <v>7089.9936190000008</v>
      </c>
      <c r="N325" s="67"/>
      <c r="O325" s="13">
        <f t="shared" si="388"/>
        <v>20817.581910000001</v>
      </c>
      <c r="P325" s="67">
        <v>62901.18</v>
      </c>
      <c r="Q325" s="13">
        <f t="shared" si="340"/>
        <v>87973.27468100001</v>
      </c>
      <c r="R325" s="13">
        <f t="shared" si="389"/>
        <v>14907.587229000001</v>
      </c>
      <c r="S325" s="42">
        <f t="shared" si="356"/>
        <v>12026.635318999994</v>
      </c>
    </row>
    <row r="326" spans="1:19" s="14" customFormat="1" ht="12">
      <c r="A326" s="11">
        <f t="shared" si="390"/>
        <v>254</v>
      </c>
      <c r="B326" s="12" t="s">
        <v>405</v>
      </c>
      <c r="C326" s="12" t="s">
        <v>213</v>
      </c>
      <c r="D326" s="11" t="s">
        <v>29</v>
      </c>
      <c r="E326" s="11" t="s">
        <v>41</v>
      </c>
      <c r="F326" s="13">
        <v>89100</v>
      </c>
      <c r="G326" s="13">
        <v>16127.72</v>
      </c>
      <c r="H326" s="13">
        <v>0</v>
      </c>
      <c r="I326" s="13">
        <f t="shared" si="355"/>
        <v>2557.17</v>
      </c>
      <c r="J326" s="13">
        <f t="shared" si="385"/>
        <v>6326.0999999999995</v>
      </c>
      <c r="K326" s="13">
        <f t="shared" si="386"/>
        <v>717.6</v>
      </c>
      <c r="L326" s="42">
        <f t="shared" si="368"/>
        <v>2708.64</v>
      </c>
      <c r="M326" s="13">
        <f t="shared" si="387"/>
        <v>6317.1900000000005</v>
      </c>
      <c r="N326" s="67"/>
      <c r="O326" s="13">
        <f t="shared" si="388"/>
        <v>18626.7</v>
      </c>
      <c r="P326" s="67">
        <v>1366.51</v>
      </c>
      <c r="Q326" s="13">
        <f t="shared" si="340"/>
        <v>22760.04</v>
      </c>
      <c r="R326" s="13">
        <f t="shared" si="389"/>
        <v>13360.89</v>
      </c>
      <c r="S326" s="42">
        <f t="shared" si="356"/>
        <v>66339.959999999992</v>
      </c>
    </row>
    <row r="327" spans="1:19" s="14" customFormat="1" ht="12">
      <c r="A327" s="11">
        <f t="shared" si="390"/>
        <v>255</v>
      </c>
      <c r="B327" s="12" t="s">
        <v>406</v>
      </c>
      <c r="C327" s="12" t="s">
        <v>213</v>
      </c>
      <c r="D327" s="11" t="s">
        <v>29</v>
      </c>
      <c r="E327" s="11" t="s">
        <v>30</v>
      </c>
      <c r="F327" s="13">
        <v>89100</v>
      </c>
      <c r="G327" s="13">
        <v>15359.74</v>
      </c>
      <c r="H327" s="13">
        <v>0</v>
      </c>
      <c r="I327" s="13">
        <f t="shared" si="355"/>
        <v>2557.17</v>
      </c>
      <c r="J327" s="13">
        <f t="shared" si="385"/>
        <v>6326.0999999999995</v>
      </c>
      <c r="K327" s="13">
        <f t="shared" si="386"/>
        <v>717.6</v>
      </c>
      <c r="L327" s="42">
        <f t="shared" si="368"/>
        <v>2708.64</v>
      </c>
      <c r="M327" s="13">
        <f t="shared" si="387"/>
        <v>6317.1900000000005</v>
      </c>
      <c r="N327" s="67">
        <v>1190.1199999999999</v>
      </c>
      <c r="O327" s="13">
        <f t="shared" si="388"/>
        <v>18626.7</v>
      </c>
      <c r="P327" s="67">
        <v>6623.71</v>
      </c>
      <c r="Q327" s="13">
        <f t="shared" si="340"/>
        <v>28439.379999999997</v>
      </c>
      <c r="R327" s="13">
        <f t="shared" si="389"/>
        <v>13360.89</v>
      </c>
      <c r="S327" s="42">
        <f t="shared" si="356"/>
        <v>60660.62</v>
      </c>
    </row>
    <row r="328" spans="1:19" s="14" customFormat="1" ht="12">
      <c r="A328" s="11">
        <f t="shared" si="390"/>
        <v>256</v>
      </c>
      <c r="B328" s="12" t="s">
        <v>407</v>
      </c>
      <c r="C328" s="12" t="s">
        <v>213</v>
      </c>
      <c r="D328" s="11" t="s">
        <v>29</v>
      </c>
      <c r="E328" s="11" t="s">
        <v>41</v>
      </c>
      <c r="F328" s="13">
        <v>95554.27</v>
      </c>
      <c r="G328" s="13">
        <v>11059.62</v>
      </c>
      <c r="H328" s="13">
        <v>0</v>
      </c>
      <c r="I328" s="13">
        <f t="shared" si="355"/>
        <v>2742.407549</v>
      </c>
      <c r="J328" s="13">
        <f t="shared" si="385"/>
        <v>6784.3531699999994</v>
      </c>
      <c r="K328" s="13">
        <f t="shared" si="386"/>
        <v>717.6</v>
      </c>
      <c r="L328" s="42">
        <f t="shared" si="368"/>
        <v>2904.8498079999999</v>
      </c>
      <c r="M328" s="13">
        <f t="shared" si="387"/>
        <v>6774.797743000001</v>
      </c>
      <c r="N328" s="67"/>
      <c r="O328" s="13">
        <f t="shared" si="388"/>
        <v>19924.008269999998</v>
      </c>
      <c r="P328" s="67">
        <v>33509.82</v>
      </c>
      <c r="Q328" s="13">
        <f t="shared" si="340"/>
        <v>50216.697357000005</v>
      </c>
      <c r="R328" s="13">
        <f t="shared" si="389"/>
        <v>14276.750913</v>
      </c>
      <c r="S328" s="42">
        <f t="shared" si="356"/>
        <v>45337.572643</v>
      </c>
    </row>
    <row r="329" spans="1:19" s="14" customFormat="1" ht="12">
      <c r="A329" s="11">
        <f t="shared" si="390"/>
        <v>257</v>
      </c>
      <c r="B329" s="12" t="s">
        <v>408</v>
      </c>
      <c r="C329" s="12" t="s">
        <v>213</v>
      </c>
      <c r="D329" s="11" t="s">
        <v>29</v>
      </c>
      <c r="E329" s="11" t="s">
        <v>30</v>
      </c>
      <c r="F329" s="13">
        <v>87464.12</v>
      </c>
      <c r="G329" s="13">
        <v>9156.6200000000008</v>
      </c>
      <c r="H329" s="13">
        <v>0</v>
      </c>
      <c r="I329" s="13">
        <f t="shared" si="355"/>
        <v>2510.2202439999996</v>
      </c>
      <c r="J329" s="13">
        <f t="shared" si="385"/>
        <v>6209.9525199999989</v>
      </c>
      <c r="K329" s="13">
        <f t="shared" si="386"/>
        <v>717.6</v>
      </c>
      <c r="L329" s="42">
        <f t="shared" si="368"/>
        <v>2658.9092479999999</v>
      </c>
      <c r="M329" s="13">
        <f t="shared" si="387"/>
        <v>6201.2061080000003</v>
      </c>
      <c r="N329" s="67"/>
      <c r="O329" s="13">
        <f t="shared" si="388"/>
        <v>18297.88812</v>
      </c>
      <c r="P329" s="13">
        <v>14649.74</v>
      </c>
      <c r="Q329" s="13">
        <f t="shared" si="340"/>
        <v>28975.489492000001</v>
      </c>
      <c r="R329" s="13">
        <f t="shared" si="389"/>
        <v>13128.758628</v>
      </c>
      <c r="S329" s="42">
        <f t="shared" si="356"/>
        <v>58488.630507999995</v>
      </c>
    </row>
    <row r="330" spans="1:19" s="14" customFormat="1" ht="12">
      <c r="A330" s="84" t="s">
        <v>409</v>
      </c>
      <c r="B330" s="85"/>
      <c r="C330" s="85"/>
      <c r="D330" s="51"/>
      <c r="E330" s="51"/>
      <c r="F330" s="52"/>
      <c r="G330" s="52"/>
      <c r="H330" s="52"/>
      <c r="I330" s="52"/>
      <c r="J330" s="52"/>
      <c r="K330" s="52"/>
      <c r="L330" s="52"/>
      <c r="M330" s="52"/>
      <c r="N330" s="53"/>
      <c r="O330" s="52"/>
      <c r="P330" s="52"/>
      <c r="Q330" s="52"/>
      <c r="R330" s="52"/>
      <c r="S330" s="54"/>
    </row>
    <row r="331" spans="1:19" s="14" customFormat="1" ht="12">
      <c r="A331" s="45" t="s">
        <v>302</v>
      </c>
      <c r="B331" s="45"/>
      <c r="C331" s="45"/>
      <c r="D331" s="55"/>
      <c r="E331" s="55"/>
      <c r="F331" s="56"/>
      <c r="G331" s="56"/>
      <c r="H331" s="56"/>
      <c r="I331" s="56"/>
      <c r="J331" s="56"/>
      <c r="K331" s="56"/>
      <c r="L331" s="56"/>
      <c r="M331" s="56"/>
      <c r="N331" s="70"/>
      <c r="O331" s="56"/>
      <c r="P331" s="56"/>
      <c r="Q331" s="56"/>
      <c r="R331" s="56"/>
      <c r="S331" s="56"/>
    </row>
    <row r="332" spans="1:19" s="14" customFormat="1" ht="12">
      <c r="A332" s="11">
        <f>A329+1</f>
        <v>258</v>
      </c>
      <c r="B332" s="12" t="s">
        <v>410</v>
      </c>
      <c r="C332" s="12" t="s">
        <v>140</v>
      </c>
      <c r="D332" s="11" t="s">
        <v>29</v>
      </c>
      <c r="E332" s="11" t="s">
        <v>30</v>
      </c>
      <c r="F332" s="13">
        <v>195500</v>
      </c>
      <c r="G332" s="13">
        <v>34869.56</v>
      </c>
      <c r="H332" s="13">
        <v>0</v>
      </c>
      <c r="I332" s="13">
        <f t="shared" ref="I332:I392" si="391">+F332*2.87%</f>
        <v>5610.85</v>
      </c>
      <c r="J332" s="13">
        <f t="shared" ref="J332" si="392">F332*7.1%</f>
        <v>13880.499999999998</v>
      </c>
      <c r="K332" s="13">
        <f t="shared" ref="K332" si="393">62400*1.15%</f>
        <v>717.6</v>
      </c>
      <c r="L332" s="42">
        <f>156000*3.04%</f>
        <v>4742.3999999999996</v>
      </c>
      <c r="M332" s="13">
        <f>156000*7.09%</f>
        <v>11060.400000000001</v>
      </c>
      <c r="N332" s="67"/>
      <c r="O332" s="13">
        <f t="shared" ref="O332" si="394">I332+J332+K332+L332+M332</f>
        <v>36011.75</v>
      </c>
      <c r="P332" s="67">
        <v>2962.51</v>
      </c>
      <c r="Q332" s="13">
        <f t="shared" si="340"/>
        <v>48185.32</v>
      </c>
      <c r="R332" s="13">
        <f t="shared" ref="R332" si="395">+M332+K332+J332</f>
        <v>25658.5</v>
      </c>
      <c r="S332" s="42">
        <f t="shared" ref="S332:S392" si="396">+F332-Q332</f>
        <v>147314.68</v>
      </c>
    </row>
    <row r="333" spans="1:19" s="44" customFormat="1" ht="12">
      <c r="A333" s="17">
        <f>A332+1</f>
        <v>259</v>
      </c>
      <c r="B333" s="68" t="s">
        <v>411</v>
      </c>
      <c r="C333" s="68" t="s">
        <v>111</v>
      </c>
      <c r="D333" s="17" t="s">
        <v>29</v>
      </c>
      <c r="E333" s="17" t="s">
        <v>30</v>
      </c>
      <c r="F333" s="42">
        <v>41175.75</v>
      </c>
      <c r="G333" s="42">
        <v>608.59</v>
      </c>
      <c r="H333" s="42">
        <v>0</v>
      </c>
      <c r="I333" s="42">
        <f t="shared" si="391"/>
        <v>1181.744025</v>
      </c>
      <c r="J333" s="42">
        <f>F333*7.1%</f>
        <v>2923.4782499999997</v>
      </c>
      <c r="K333" s="42">
        <f t="shared" ref="K333:K334" si="397">F333*1.15%</f>
        <v>473.52112499999998</v>
      </c>
      <c r="L333" s="42">
        <f t="shared" ref="L333:L334" si="398">+F333*3.04%</f>
        <v>1251.7428</v>
      </c>
      <c r="M333" s="42">
        <f t="shared" ref="M333:M334" si="399">F333*7.09%</f>
        <v>2919.3606750000004</v>
      </c>
      <c r="N333" s="69"/>
      <c r="O333" s="42">
        <f>I333+J333+K333+L333+M333</f>
        <v>8749.8468750000011</v>
      </c>
      <c r="P333" s="69">
        <v>15757.96</v>
      </c>
      <c r="Q333" s="42">
        <f>+I333+L333+N333+P333+G333+H333</f>
        <v>18800.036824999999</v>
      </c>
      <c r="R333" s="42">
        <f>+M333+K333+J333</f>
        <v>6316.3600499999993</v>
      </c>
      <c r="S333" s="42">
        <f t="shared" si="396"/>
        <v>22375.713175000001</v>
      </c>
    </row>
    <row r="334" spans="1:19" s="14" customFormat="1" ht="12">
      <c r="A334" s="11">
        <f>A333+1</f>
        <v>260</v>
      </c>
      <c r="B334" s="12" t="s">
        <v>412</v>
      </c>
      <c r="C334" s="12" t="s">
        <v>321</v>
      </c>
      <c r="D334" s="11" t="s">
        <v>29</v>
      </c>
      <c r="E334" s="11" t="s">
        <v>30</v>
      </c>
      <c r="F334" s="13">
        <v>30000</v>
      </c>
      <c r="G334" s="13">
        <v>0</v>
      </c>
      <c r="H334" s="13">
        <v>0</v>
      </c>
      <c r="I334" s="13">
        <f t="shared" si="391"/>
        <v>861</v>
      </c>
      <c r="J334" s="13">
        <f t="shared" ref="J334" si="400">F334*7.1%</f>
        <v>2130</v>
      </c>
      <c r="K334" s="13">
        <f t="shared" si="397"/>
        <v>345</v>
      </c>
      <c r="L334" s="42">
        <f t="shared" si="398"/>
        <v>912</v>
      </c>
      <c r="M334" s="13">
        <f t="shared" si="399"/>
        <v>2127</v>
      </c>
      <c r="N334" s="67"/>
      <c r="O334" s="13">
        <f t="shared" ref="O334" si="401">I334+J334+K334+L334+M334</f>
        <v>6375</v>
      </c>
      <c r="P334" s="67"/>
      <c r="Q334" s="13">
        <f t="shared" ref="Q334" si="402">+I334+L334+N334+P334+G334+H334</f>
        <v>1773</v>
      </c>
      <c r="R334" s="13">
        <f t="shared" ref="R334" si="403">+M334+K334+J334</f>
        <v>4602</v>
      </c>
      <c r="S334" s="42">
        <f t="shared" si="396"/>
        <v>28227</v>
      </c>
    </row>
    <row r="335" spans="1:19" s="14" customFormat="1" ht="12">
      <c r="A335" s="50" t="s">
        <v>306</v>
      </c>
      <c r="B335" s="57"/>
      <c r="C335" s="57"/>
      <c r="D335" s="55"/>
      <c r="E335" s="55"/>
      <c r="F335" s="57"/>
      <c r="G335" s="57"/>
      <c r="H335" s="56"/>
      <c r="I335" s="57"/>
      <c r="J335" s="56"/>
      <c r="K335" s="56"/>
      <c r="L335" s="57"/>
      <c r="M335" s="56"/>
      <c r="N335" s="70"/>
      <c r="O335" s="56"/>
      <c r="P335" s="70"/>
      <c r="Q335" s="56"/>
      <c r="R335" s="56"/>
      <c r="S335" s="57"/>
    </row>
    <row r="336" spans="1:19" s="14" customFormat="1" ht="12">
      <c r="A336" s="11">
        <f>A334+1</f>
        <v>261</v>
      </c>
      <c r="B336" s="12" t="s">
        <v>413</v>
      </c>
      <c r="C336" s="12" t="s">
        <v>55</v>
      </c>
      <c r="D336" s="11" t="s">
        <v>45</v>
      </c>
      <c r="E336" s="11" t="s">
        <v>30</v>
      </c>
      <c r="F336" s="13">
        <v>60000</v>
      </c>
      <c r="G336" s="13">
        <v>9455.59</v>
      </c>
      <c r="H336" s="13">
        <v>0</v>
      </c>
      <c r="I336" s="13">
        <f t="shared" si="391"/>
        <v>1722</v>
      </c>
      <c r="J336" s="13">
        <f t="shared" ref="J336:J338" si="404">F336*7.1%</f>
        <v>4260</v>
      </c>
      <c r="K336" s="13">
        <f t="shared" ref="K336" si="405">F336*1.15%</f>
        <v>690</v>
      </c>
      <c r="L336" s="42">
        <f t="shared" ref="L336:L338" si="406">+F336*3.04%</f>
        <v>1824</v>
      </c>
      <c r="M336" s="13">
        <f t="shared" ref="M336:M338" si="407">F336*7.09%</f>
        <v>4254</v>
      </c>
      <c r="N336" s="67">
        <v>1190.1199999999999</v>
      </c>
      <c r="O336" s="13">
        <f t="shared" ref="O336:O338" si="408">I336+J336+K336+L336+M336</f>
        <v>12750</v>
      </c>
      <c r="P336" s="67"/>
      <c r="Q336" s="13">
        <f t="shared" si="340"/>
        <v>14191.71</v>
      </c>
      <c r="R336" s="13">
        <f t="shared" ref="R336:R338" si="409">+M336+K336+J336</f>
        <v>9204</v>
      </c>
      <c r="S336" s="42">
        <f t="shared" si="396"/>
        <v>45808.29</v>
      </c>
    </row>
    <row r="337" spans="1:19" s="14" customFormat="1" ht="12">
      <c r="A337" s="11">
        <f>A336+1</f>
        <v>262</v>
      </c>
      <c r="B337" s="12" t="s">
        <v>414</v>
      </c>
      <c r="C337" s="12" t="s">
        <v>118</v>
      </c>
      <c r="D337" s="11" t="s">
        <v>29</v>
      </c>
      <c r="E337" s="11" t="s">
        <v>30</v>
      </c>
      <c r="F337" s="13">
        <v>32465.74</v>
      </c>
      <c r="G337" s="13">
        <v>0</v>
      </c>
      <c r="H337" s="13">
        <v>0</v>
      </c>
      <c r="I337" s="13">
        <f t="shared" si="391"/>
        <v>931.76673800000003</v>
      </c>
      <c r="J337" s="13">
        <f t="shared" si="404"/>
        <v>2305.06754</v>
      </c>
      <c r="K337" s="13">
        <f t="shared" ref="K337:K338" si="410">F337*1.15%</f>
        <v>373.35601000000003</v>
      </c>
      <c r="L337" s="42">
        <f t="shared" si="406"/>
        <v>986.95849600000008</v>
      </c>
      <c r="M337" s="13">
        <f t="shared" si="407"/>
        <v>2301.8209660000002</v>
      </c>
      <c r="N337" s="67">
        <v>1190.1199999999999</v>
      </c>
      <c r="O337" s="13">
        <f t="shared" si="408"/>
        <v>6898.9697500000002</v>
      </c>
      <c r="P337" s="67"/>
      <c r="Q337" s="13">
        <f t="shared" si="340"/>
        <v>3108.8452339999999</v>
      </c>
      <c r="R337" s="13">
        <f t="shared" si="409"/>
        <v>4980.2445160000007</v>
      </c>
      <c r="S337" s="42">
        <f t="shared" si="396"/>
        <v>29356.894766000001</v>
      </c>
    </row>
    <row r="338" spans="1:19" s="14" customFormat="1" ht="12">
      <c r="A338" s="11">
        <f>A337+1</f>
        <v>263</v>
      </c>
      <c r="B338" s="12" t="s">
        <v>415</v>
      </c>
      <c r="C338" s="12" t="s">
        <v>321</v>
      </c>
      <c r="D338" s="11" t="s">
        <v>29</v>
      </c>
      <c r="E338" s="11" t="s">
        <v>30</v>
      </c>
      <c r="F338" s="13">
        <v>32465.759999999998</v>
      </c>
      <c r="G338" s="13">
        <v>0</v>
      </c>
      <c r="H338" s="13">
        <v>0</v>
      </c>
      <c r="I338" s="13">
        <f t="shared" si="391"/>
        <v>931.76731199999995</v>
      </c>
      <c r="J338" s="13">
        <f t="shared" si="404"/>
        <v>2305.0689599999996</v>
      </c>
      <c r="K338" s="13">
        <f t="shared" si="410"/>
        <v>373.35623999999996</v>
      </c>
      <c r="L338" s="42">
        <f t="shared" si="406"/>
        <v>986.95910399999991</v>
      </c>
      <c r="M338" s="13">
        <f t="shared" si="407"/>
        <v>2301.8223840000001</v>
      </c>
      <c r="N338" s="67"/>
      <c r="O338" s="13">
        <f t="shared" si="408"/>
        <v>6898.9739999999993</v>
      </c>
      <c r="P338" s="67"/>
      <c r="Q338" s="13">
        <f t="shared" si="340"/>
        <v>1918.726416</v>
      </c>
      <c r="R338" s="13">
        <f t="shared" si="409"/>
        <v>4980.2475839999997</v>
      </c>
      <c r="S338" s="42">
        <f t="shared" si="396"/>
        <v>30547.033583999997</v>
      </c>
    </row>
    <row r="339" spans="1:19" s="14" customFormat="1" ht="12">
      <c r="A339" s="50" t="s">
        <v>309</v>
      </c>
      <c r="B339" s="57"/>
      <c r="C339" s="57"/>
      <c r="D339" s="55"/>
      <c r="E339" s="55"/>
      <c r="F339" s="57"/>
      <c r="G339" s="57"/>
      <c r="H339" s="56"/>
      <c r="I339" s="57"/>
      <c r="J339" s="56"/>
      <c r="K339" s="56"/>
      <c r="L339" s="57"/>
      <c r="M339" s="56"/>
      <c r="N339" s="70"/>
      <c r="O339" s="56"/>
      <c r="P339" s="70"/>
      <c r="Q339" s="56"/>
      <c r="R339" s="56"/>
      <c r="S339" s="57"/>
    </row>
    <row r="340" spans="1:19" s="14" customFormat="1" ht="12">
      <c r="A340" s="11">
        <f>A338+1</f>
        <v>264</v>
      </c>
      <c r="B340" s="12" t="s">
        <v>416</v>
      </c>
      <c r="C340" s="12" t="s">
        <v>129</v>
      </c>
      <c r="D340" s="11" t="s">
        <v>29</v>
      </c>
      <c r="E340" s="11" t="s">
        <v>41</v>
      </c>
      <c r="F340" s="13">
        <v>45497.03</v>
      </c>
      <c r="G340" s="13">
        <v>1218.47</v>
      </c>
      <c r="H340" s="13">
        <v>0</v>
      </c>
      <c r="I340" s="13">
        <f t="shared" si="391"/>
        <v>1305.7647609999999</v>
      </c>
      <c r="J340" s="13">
        <f t="shared" ref="J340:J341" si="411">F340*7.1%</f>
        <v>3230.2891299999997</v>
      </c>
      <c r="K340" s="13">
        <f t="shared" ref="K340:K341" si="412">F340*1.15%</f>
        <v>523.21584499999994</v>
      </c>
      <c r="L340" s="42">
        <f t="shared" ref="L340:L341" si="413">+F340*3.04%</f>
        <v>1383.1097119999999</v>
      </c>
      <c r="M340" s="13">
        <f t="shared" ref="M340:M341" si="414">F340*7.09%</f>
        <v>3225.739427</v>
      </c>
      <c r="N340" s="67"/>
      <c r="O340" s="13">
        <f t="shared" ref="O340:O341" si="415">I340+J340+K340+L340+M340</f>
        <v>9668.1188750000001</v>
      </c>
      <c r="P340" s="67"/>
      <c r="Q340" s="13">
        <f t="shared" ref="Q340:Q401" si="416">+I340+L340+N340+P340+G340+H340</f>
        <v>3907.3444730000001</v>
      </c>
      <c r="R340" s="13">
        <f t="shared" ref="R340:R341" si="417">+M340+K340+J340</f>
        <v>6979.2444020000003</v>
      </c>
      <c r="S340" s="42">
        <f t="shared" si="396"/>
        <v>41589.685527000001</v>
      </c>
    </row>
    <row r="341" spans="1:19" s="14" customFormat="1" ht="12">
      <c r="A341" s="11">
        <f>A340+1</f>
        <v>265</v>
      </c>
      <c r="B341" s="12" t="s">
        <v>417</v>
      </c>
      <c r="C341" s="12" t="s">
        <v>129</v>
      </c>
      <c r="D341" s="11" t="s">
        <v>45</v>
      </c>
      <c r="E341" s="11" t="s">
        <v>41</v>
      </c>
      <c r="F341" s="13">
        <v>45000</v>
      </c>
      <c r="G341" s="13">
        <v>1148.33</v>
      </c>
      <c r="H341" s="13">
        <v>0</v>
      </c>
      <c r="I341" s="13">
        <f t="shared" si="391"/>
        <v>1291.5</v>
      </c>
      <c r="J341" s="13">
        <f t="shared" si="411"/>
        <v>3194.9999999999995</v>
      </c>
      <c r="K341" s="13">
        <f t="shared" si="412"/>
        <v>517.5</v>
      </c>
      <c r="L341" s="42">
        <f t="shared" si="413"/>
        <v>1368</v>
      </c>
      <c r="M341" s="13">
        <f t="shared" si="414"/>
        <v>3190.5</v>
      </c>
      <c r="N341" s="67"/>
      <c r="O341" s="13">
        <f t="shared" si="415"/>
        <v>9562.5</v>
      </c>
      <c r="P341" s="13"/>
      <c r="Q341" s="13">
        <f t="shared" si="416"/>
        <v>3807.83</v>
      </c>
      <c r="R341" s="13">
        <f t="shared" si="417"/>
        <v>6903</v>
      </c>
      <c r="S341" s="42">
        <f t="shared" si="396"/>
        <v>41192.17</v>
      </c>
    </row>
    <row r="342" spans="1:19" s="14" customFormat="1" ht="12">
      <c r="A342" s="50" t="s">
        <v>311</v>
      </c>
      <c r="B342" s="57"/>
      <c r="C342" s="57"/>
      <c r="D342" s="55"/>
      <c r="E342" s="55"/>
      <c r="F342" s="57"/>
      <c r="G342" s="57"/>
      <c r="H342" s="56"/>
      <c r="I342" s="57"/>
      <c r="J342" s="56"/>
      <c r="K342" s="56"/>
      <c r="L342" s="57"/>
      <c r="M342" s="56"/>
      <c r="N342" s="70"/>
      <c r="O342" s="56"/>
      <c r="P342" s="56"/>
      <c r="Q342" s="56"/>
      <c r="R342" s="56"/>
      <c r="S342" s="57"/>
    </row>
    <row r="343" spans="1:19" s="14" customFormat="1" ht="12">
      <c r="A343" s="11">
        <f>A341+1</f>
        <v>266</v>
      </c>
      <c r="B343" s="12" t="s">
        <v>418</v>
      </c>
      <c r="C343" s="12" t="s">
        <v>143</v>
      </c>
      <c r="D343" s="11" t="s">
        <v>29</v>
      </c>
      <c r="E343" s="11" t="s">
        <v>30</v>
      </c>
      <c r="F343" s="13">
        <v>125000</v>
      </c>
      <c r="G343" s="13">
        <v>17985.990000000002</v>
      </c>
      <c r="H343" s="13">
        <v>0</v>
      </c>
      <c r="I343" s="13">
        <f t="shared" si="391"/>
        <v>3587.5</v>
      </c>
      <c r="J343" s="13">
        <f t="shared" ref="J343:J355" si="418">F343*7.1%</f>
        <v>8875</v>
      </c>
      <c r="K343" s="13">
        <f t="shared" ref="K343" si="419">62400*1.15%</f>
        <v>717.6</v>
      </c>
      <c r="L343" s="42">
        <f t="shared" ref="L343:L355" si="420">+F343*3.04%</f>
        <v>3800</v>
      </c>
      <c r="M343" s="13">
        <f t="shared" ref="M343" si="421">F343*7.09%</f>
        <v>8862.5</v>
      </c>
      <c r="N343" s="67"/>
      <c r="O343" s="13">
        <f t="shared" ref="O343:O355" si="422">I343+J343+K343+L343+M343</f>
        <v>25842.6</v>
      </c>
      <c r="P343" s="69">
        <v>74937.48</v>
      </c>
      <c r="Q343" s="42">
        <f t="shared" si="416"/>
        <v>100310.97</v>
      </c>
      <c r="R343" s="42">
        <f t="shared" ref="R343:R355" si="423">+M343+K343+J343</f>
        <v>18455.099999999999</v>
      </c>
      <c r="S343" s="42">
        <f t="shared" si="396"/>
        <v>24689.03</v>
      </c>
    </row>
    <row r="344" spans="1:19" s="14" customFormat="1" ht="12">
      <c r="A344" s="11">
        <f>A343+1</f>
        <v>267</v>
      </c>
      <c r="B344" s="12" t="s">
        <v>419</v>
      </c>
      <c r="C344" s="12" t="s">
        <v>55</v>
      </c>
      <c r="D344" s="11" t="s">
        <v>45</v>
      </c>
      <c r="E344" s="11" t="s">
        <v>30</v>
      </c>
      <c r="F344" s="13">
        <v>56500</v>
      </c>
      <c r="G344" s="13">
        <v>2828.05</v>
      </c>
      <c r="H344" s="13">
        <v>0</v>
      </c>
      <c r="I344" s="13">
        <f t="shared" si="391"/>
        <v>1621.55</v>
      </c>
      <c r="J344" s="13">
        <f t="shared" si="418"/>
        <v>4011.4999999999995</v>
      </c>
      <c r="K344" s="13">
        <f t="shared" ref="K344:K346" si="424">F344*1.15%</f>
        <v>649.75</v>
      </c>
      <c r="L344" s="42">
        <f t="shared" si="420"/>
        <v>1717.6</v>
      </c>
      <c r="M344" s="13">
        <f t="shared" ref="M344:M355" si="425">F344*7.09%</f>
        <v>4005.8500000000004</v>
      </c>
      <c r="N344" s="67"/>
      <c r="O344" s="13">
        <f t="shared" si="422"/>
        <v>12006.25</v>
      </c>
      <c r="P344" s="67"/>
      <c r="Q344" s="13">
        <f t="shared" si="416"/>
        <v>6167.2</v>
      </c>
      <c r="R344" s="13">
        <f t="shared" si="423"/>
        <v>8667.1</v>
      </c>
      <c r="S344" s="42">
        <f t="shared" si="396"/>
        <v>50332.800000000003</v>
      </c>
    </row>
    <row r="345" spans="1:19" s="14" customFormat="1" ht="12">
      <c r="A345" s="11">
        <f t="shared" ref="A345:A353" si="426">A344+1</f>
        <v>268</v>
      </c>
      <c r="B345" s="12" t="s">
        <v>420</v>
      </c>
      <c r="C345" s="12" t="s">
        <v>55</v>
      </c>
      <c r="D345" s="11" t="s">
        <v>45</v>
      </c>
      <c r="E345" s="11" t="s">
        <v>30</v>
      </c>
      <c r="F345" s="13">
        <v>56500</v>
      </c>
      <c r="G345" s="13">
        <v>2828.05</v>
      </c>
      <c r="H345" s="13">
        <v>0</v>
      </c>
      <c r="I345" s="13">
        <f t="shared" si="391"/>
        <v>1621.55</v>
      </c>
      <c r="J345" s="13">
        <f t="shared" si="418"/>
        <v>4011.4999999999995</v>
      </c>
      <c r="K345" s="13">
        <f t="shared" si="424"/>
        <v>649.75</v>
      </c>
      <c r="L345" s="42">
        <f t="shared" si="420"/>
        <v>1717.6</v>
      </c>
      <c r="M345" s="13">
        <f t="shared" si="425"/>
        <v>4005.8500000000004</v>
      </c>
      <c r="N345" s="67"/>
      <c r="O345" s="13">
        <f t="shared" si="422"/>
        <v>12006.25</v>
      </c>
      <c r="P345" s="67"/>
      <c r="Q345" s="13">
        <f t="shared" si="416"/>
        <v>6167.2</v>
      </c>
      <c r="R345" s="13">
        <f t="shared" si="423"/>
        <v>8667.1</v>
      </c>
      <c r="S345" s="42">
        <f t="shared" si="396"/>
        <v>50332.800000000003</v>
      </c>
    </row>
    <row r="346" spans="1:19" s="14" customFormat="1" ht="12">
      <c r="A346" s="11">
        <f t="shared" si="426"/>
        <v>269</v>
      </c>
      <c r="B346" s="12" t="s">
        <v>421</v>
      </c>
      <c r="C346" s="12" t="s">
        <v>238</v>
      </c>
      <c r="D346" s="11" t="s">
        <v>45</v>
      </c>
      <c r="E346" s="11" t="s">
        <v>30</v>
      </c>
      <c r="F346" s="13">
        <v>45000</v>
      </c>
      <c r="G346" s="13">
        <v>1148.33</v>
      </c>
      <c r="H346" s="13">
        <v>0</v>
      </c>
      <c r="I346" s="13">
        <f t="shared" si="391"/>
        <v>1291.5</v>
      </c>
      <c r="J346" s="13">
        <f t="shared" si="418"/>
        <v>3194.9999999999995</v>
      </c>
      <c r="K346" s="13">
        <f t="shared" si="424"/>
        <v>517.5</v>
      </c>
      <c r="L346" s="42">
        <f t="shared" si="420"/>
        <v>1368</v>
      </c>
      <c r="M346" s="13">
        <f t="shared" si="425"/>
        <v>3190.5</v>
      </c>
      <c r="N346" s="67"/>
      <c r="O346" s="13">
        <f t="shared" si="422"/>
        <v>9562.5</v>
      </c>
      <c r="P346" s="67"/>
      <c r="Q346" s="13">
        <f t="shared" si="416"/>
        <v>3807.83</v>
      </c>
      <c r="R346" s="13">
        <f t="shared" si="423"/>
        <v>6903</v>
      </c>
      <c r="S346" s="42">
        <f t="shared" si="396"/>
        <v>41192.17</v>
      </c>
    </row>
    <row r="347" spans="1:19" s="14" customFormat="1" ht="12">
      <c r="A347" s="11">
        <f t="shared" si="426"/>
        <v>270</v>
      </c>
      <c r="B347" s="12" t="s">
        <v>422</v>
      </c>
      <c r="C347" s="12" t="s">
        <v>423</v>
      </c>
      <c r="D347" s="11" t="s">
        <v>29</v>
      </c>
      <c r="E347" s="11" t="s">
        <v>30</v>
      </c>
      <c r="F347" s="13">
        <v>43287.68</v>
      </c>
      <c r="G347" s="13">
        <v>728.14</v>
      </c>
      <c r="H347" s="13">
        <v>0</v>
      </c>
      <c r="I347" s="13">
        <f t="shared" si="391"/>
        <v>1242.3564160000001</v>
      </c>
      <c r="J347" s="13">
        <f t="shared" si="418"/>
        <v>3073.4252799999999</v>
      </c>
      <c r="K347" s="13">
        <f t="shared" ref="K347:K355" si="427">F347*1.15%</f>
        <v>497.80831999999998</v>
      </c>
      <c r="L347" s="42">
        <f t="shared" si="420"/>
        <v>1315.9454720000001</v>
      </c>
      <c r="M347" s="13">
        <f t="shared" si="425"/>
        <v>3069.0965120000001</v>
      </c>
      <c r="N347" s="67">
        <v>1190.1199999999999</v>
      </c>
      <c r="O347" s="13">
        <f t="shared" si="422"/>
        <v>9198.6320000000014</v>
      </c>
      <c r="P347" s="67"/>
      <c r="Q347" s="13">
        <f t="shared" si="416"/>
        <v>4476.5618880000002</v>
      </c>
      <c r="R347" s="13">
        <f t="shared" si="423"/>
        <v>6640.3301119999996</v>
      </c>
      <c r="S347" s="42">
        <f t="shared" si="396"/>
        <v>38811.118111999996</v>
      </c>
    </row>
    <row r="348" spans="1:19" s="14" customFormat="1" ht="12">
      <c r="A348" s="11">
        <f t="shared" si="426"/>
        <v>271</v>
      </c>
      <c r="B348" s="12" t="s">
        <v>424</v>
      </c>
      <c r="C348" s="12" t="s">
        <v>65</v>
      </c>
      <c r="D348" s="11" t="s">
        <v>29</v>
      </c>
      <c r="E348" s="11" t="s">
        <v>30</v>
      </c>
      <c r="F348" s="13">
        <v>41175.75</v>
      </c>
      <c r="G348" s="13">
        <v>608.59</v>
      </c>
      <c r="H348" s="13">
        <v>0</v>
      </c>
      <c r="I348" s="13">
        <f t="shared" si="391"/>
        <v>1181.744025</v>
      </c>
      <c r="J348" s="13">
        <f t="shared" si="418"/>
        <v>2923.4782499999997</v>
      </c>
      <c r="K348" s="13">
        <f t="shared" si="427"/>
        <v>473.52112499999998</v>
      </c>
      <c r="L348" s="42">
        <f t="shared" si="420"/>
        <v>1251.7428</v>
      </c>
      <c r="M348" s="13">
        <f t="shared" si="425"/>
        <v>2919.3606750000004</v>
      </c>
      <c r="N348" s="67"/>
      <c r="O348" s="13">
        <f t="shared" si="422"/>
        <v>8749.8468750000011</v>
      </c>
      <c r="P348" s="67"/>
      <c r="Q348" s="13">
        <f t="shared" si="416"/>
        <v>3042.0768250000001</v>
      </c>
      <c r="R348" s="13">
        <f t="shared" si="423"/>
        <v>6316.3600499999993</v>
      </c>
      <c r="S348" s="42">
        <f t="shared" si="396"/>
        <v>38133.673175000004</v>
      </c>
    </row>
    <row r="349" spans="1:19" s="14" customFormat="1" ht="12">
      <c r="A349" s="11">
        <f t="shared" si="426"/>
        <v>272</v>
      </c>
      <c r="B349" s="12" t="s">
        <v>425</v>
      </c>
      <c r="C349" s="12" t="s">
        <v>111</v>
      </c>
      <c r="D349" s="11" t="s">
        <v>45</v>
      </c>
      <c r="E349" s="11" t="s">
        <v>30</v>
      </c>
      <c r="F349" s="13">
        <v>41175.75</v>
      </c>
      <c r="G349" s="13">
        <v>251.55</v>
      </c>
      <c r="H349" s="13">
        <v>0</v>
      </c>
      <c r="I349" s="13">
        <f t="shared" si="391"/>
        <v>1181.744025</v>
      </c>
      <c r="J349" s="13">
        <f t="shared" si="418"/>
        <v>2923.4782499999997</v>
      </c>
      <c r="K349" s="13">
        <f t="shared" si="427"/>
        <v>473.52112499999998</v>
      </c>
      <c r="L349" s="42">
        <f t="shared" si="420"/>
        <v>1251.7428</v>
      </c>
      <c r="M349" s="13">
        <f t="shared" si="425"/>
        <v>2919.3606750000004</v>
      </c>
      <c r="N349" s="67">
        <v>2380.2399999999998</v>
      </c>
      <c r="O349" s="13">
        <f t="shared" si="422"/>
        <v>8749.8468750000011</v>
      </c>
      <c r="P349" s="67"/>
      <c r="Q349" s="13">
        <f t="shared" si="416"/>
        <v>5065.2768249999999</v>
      </c>
      <c r="R349" s="13">
        <f t="shared" si="423"/>
        <v>6316.3600499999993</v>
      </c>
      <c r="S349" s="42">
        <f t="shared" si="396"/>
        <v>36110.473174999999</v>
      </c>
    </row>
    <row r="350" spans="1:19" s="14" customFormat="1" ht="12">
      <c r="A350" s="11">
        <f t="shared" si="426"/>
        <v>273</v>
      </c>
      <c r="B350" s="12" t="s">
        <v>426</v>
      </c>
      <c r="C350" s="12" t="s">
        <v>65</v>
      </c>
      <c r="D350" s="11" t="s">
        <v>29</v>
      </c>
      <c r="E350" s="11" t="s">
        <v>30</v>
      </c>
      <c r="F350" s="13">
        <v>34500</v>
      </c>
      <c r="G350" s="13">
        <v>0</v>
      </c>
      <c r="H350" s="13">
        <v>0</v>
      </c>
      <c r="I350" s="13">
        <f t="shared" si="391"/>
        <v>990.15</v>
      </c>
      <c r="J350" s="13">
        <f t="shared" si="418"/>
        <v>2449.5</v>
      </c>
      <c r="K350" s="13">
        <f t="shared" si="427"/>
        <v>396.75</v>
      </c>
      <c r="L350" s="42">
        <f t="shared" si="420"/>
        <v>1048.8</v>
      </c>
      <c r="M350" s="13">
        <f t="shared" si="425"/>
        <v>2446.0500000000002</v>
      </c>
      <c r="N350" s="67">
        <v>1190.1199999999999</v>
      </c>
      <c r="O350" s="13">
        <f t="shared" si="422"/>
        <v>7331.25</v>
      </c>
      <c r="P350" s="67"/>
      <c r="Q350" s="13">
        <f t="shared" si="416"/>
        <v>3229.0699999999997</v>
      </c>
      <c r="R350" s="13">
        <f t="shared" si="423"/>
        <v>5292.3</v>
      </c>
      <c r="S350" s="42">
        <f t="shared" si="396"/>
        <v>31270.93</v>
      </c>
    </row>
    <row r="351" spans="1:19" s="14" customFormat="1" ht="12">
      <c r="A351" s="11">
        <f>A350+1</f>
        <v>274</v>
      </c>
      <c r="B351" s="12" t="s">
        <v>427</v>
      </c>
      <c r="C351" s="12" t="s">
        <v>321</v>
      </c>
      <c r="D351" s="11" t="s">
        <v>29</v>
      </c>
      <c r="E351" s="11" t="s">
        <v>30</v>
      </c>
      <c r="F351" s="13">
        <v>34500</v>
      </c>
      <c r="G351" s="13">
        <v>0</v>
      </c>
      <c r="H351" s="13">
        <v>0</v>
      </c>
      <c r="I351" s="13">
        <f t="shared" si="391"/>
        <v>990.15</v>
      </c>
      <c r="J351" s="13">
        <f t="shared" si="418"/>
        <v>2449.5</v>
      </c>
      <c r="K351" s="13">
        <f t="shared" si="427"/>
        <v>396.75</v>
      </c>
      <c r="L351" s="42">
        <f t="shared" si="420"/>
        <v>1048.8</v>
      </c>
      <c r="M351" s="13">
        <f t="shared" si="425"/>
        <v>2446.0500000000002</v>
      </c>
      <c r="N351" s="67">
        <v>1190.1199999999999</v>
      </c>
      <c r="O351" s="13">
        <f t="shared" si="422"/>
        <v>7331.25</v>
      </c>
      <c r="P351" s="67"/>
      <c r="Q351" s="13">
        <f t="shared" si="416"/>
        <v>3229.0699999999997</v>
      </c>
      <c r="R351" s="13">
        <f t="shared" si="423"/>
        <v>5292.3</v>
      </c>
      <c r="S351" s="42">
        <f t="shared" si="396"/>
        <v>31270.93</v>
      </c>
    </row>
    <row r="352" spans="1:19" s="14" customFormat="1" ht="12">
      <c r="A352" s="11">
        <f t="shared" si="426"/>
        <v>275</v>
      </c>
      <c r="B352" s="12" t="s">
        <v>428</v>
      </c>
      <c r="C352" s="12" t="s">
        <v>65</v>
      </c>
      <c r="D352" s="11" t="s">
        <v>29</v>
      </c>
      <c r="E352" s="11" t="s">
        <v>30</v>
      </c>
      <c r="F352" s="13">
        <v>33702.550000000003</v>
      </c>
      <c r="G352" s="13">
        <v>908.76</v>
      </c>
      <c r="H352" s="13">
        <v>0</v>
      </c>
      <c r="I352" s="13">
        <f t="shared" si="391"/>
        <v>967.26318500000002</v>
      </c>
      <c r="J352" s="13">
        <f t="shared" si="418"/>
        <v>2392.88105</v>
      </c>
      <c r="K352" s="13">
        <f t="shared" si="427"/>
        <v>387.57932500000004</v>
      </c>
      <c r="L352" s="42">
        <f t="shared" si="420"/>
        <v>1024.5575200000001</v>
      </c>
      <c r="M352" s="13">
        <f t="shared" si="425"/>
        <v>2389.5107950000001</v>
      </c>
      <c r="N352" s="67"/>
      <c r="O352" s="13">
        <f t="shared" si="422"/>
        <v>7161.7918749999999</v>
      </c>
      <c r="P352" s="67"/>
      <c r="Q352" s="13">
        <f t="shared" si="416"/>
        <v>2900.5807050000003</v>
      </c>
      <c r="R352" s="13">
        <f t="shared" si="423"/>
        <v>5169.9711700000007</v>
      </c>
      <c r="S352" s="42">
        <f t="shared" si="396"/>
        <v>30801.969295000003</v>
      </c>
    </row>
    <row r="353" spans="1:19" s="14" customFormat="1" ht="12">
      <c r="A353" s="11">
        <f t="shared" si="426"/>
        <v>276</v>
      </c>
      <c r="B353" s="12" t="s">
        <v>429</v>
      </c>
      <c r="C353" s="12" t="s">
        <v>65</v>
      </c>
      <c r="D353" s="11" t="s">
        <v>29</v>
      </c>
      <c r="E353" s="11" t="s">
        <v>30</v>
      </c>
      <c r="F353" s="13">
        <v>32465.74</v>
      </c>
      <c r="G353" s="13">
        <v>0</v>
      </c>
      <c r="H353" s="13">
        <v>0</v>
      </c>
      <c r="I353" s="13">
        <f t="shared" si="391"/>
        <v>931.76673800000003</v>
      </c>
      <c r="J353" s="13">
        <f t="shared" si="418"/>
        <v>2305.06754</v>
      </c>
      <c r="K353" s="13">
        <f t="shared" si="427"/>
        <v>373.35601000000003</v>
      </c>
      <c r="L353" s="42">
        <f t="shared" si="420"/>
        <v>986.95849600000008</v>
      </c>
      <c r="M353" s="13">
        <f t="shared" si="425"/>
        <v>2301.8209660000002</v>
      </c>
      <c r="N353" s="67"/>
      <c r="O353" s="13">
        <f t="shared" si="422"/>
        <v>6898.9697500000002</v>
      </c>
      <c r="P353" s="67"/>
      <c r="Q353" s="13">
        <f t="shared" si="416"/>
        <v>1918.725234</v>
      </c>
      <c r="R353" s="13">
        <f t="shared" si="423"/>
        <v>4980.2445160000007</v>
      </c>
      <c r="S353" s="42">
        <f t="shared" si="396"/>
        <v>30547.014766</v>
      </c>
    </row>
    <row r="354" spans="1:19" s="14" customFormat="1" ht="12">
      <c r="A354" s="11">
        <f>A353+1</f>
        <v>277</v>
      </c>
      <c r="B354" s="12" t="s">
        <v>430</v>
      </c>
      <c r="C354" s="12" t="s">
        <v>65</v>
      </c>
      <c r="D354" s="11" t="s">
        <v>29</v>
      </c>
      <c r="E354" s="11" t="s">
        <v>30</v>
      </c>
      <c r="F354" s="13">
        <v>32465.74</v>
      </c>
      <c r="G354" s="13">
        <v>0</v>
      </c>
      <c r="H354" s="13">
        <v>0</v>
      </c>
      <c r="I354" s="13">
        <f>+F354*2.87%</f>
        <v>931.76673800000003</v>
      </c>
      <c r="J354" s="13">
        <f>F354*7.1%</f>
        <v>2305.06754</v>
      </c>
      <c r="K354" s="13">
        <f>F354*1.15%</f>
        <v>373.35601000000003</v>
      </c>
      <c r="L354" s="42">
        <f>+F354*3.04%</f>
        <v>986.95849600000008</v>
      </c>
      <c r="M354" s="13">
        <f>F354*7.09%</f>
        <v>2301.8209660000002</v>
      </c>
      <c r="N354" s="67"/>
      <c r="O354" s="13">
        <f>I354+J354+K354+L354+M354</f>
        <v>6898.9697500000002</v>
      </c>
      <c r="P354" s="67"/>
      <c r="Q354" s="13">
        <f>+I354+L354+N354+P354+G354+H354</f>
        <v>1918.725234</v>
      </c>
      <c r="R354" s="13">
        <f>+M354+K354+J354</f>
        <v>4980.2445160000007</v>
      </c>
      <c r="S354" s="42">
        <f>+F354-Q354</f>
        <v>30547.014766</v>
      </c>
    </row>
    <row r="355" spans="1:19" s="14" customFormat="1" ht="12">
      <c r="A355" s="11">
        <f>A354+1</f>
        <v>278</v>
      </c>
      <c r="B355" s="12" t="s">
        <v>431</v>
      </c>
      <c r="C355" s="12" t="s">
        <v>60</v>
      </c>
      <c r="D355" s="11" t="s">
        <v>29</v>
      </c>
      <c r="E355" s="11" t="s">
        <v>30</v>
      </c>
      <c r="F355" s="13">
        <v>31500</v>
      </c>
      <c r="G355" s="13">
        <v>0</v>
      </c>
      <c r="H355" s="13">
        <v>0</v>
      </c>
      <c r="I355" s="13">
        <f t="shared" si="391"/>
        <v>904.05</v>
      </c>
      <c r="J355" s="13">
        <f t="shared" si="418"/>
        <v>2236.5</v>
      </c>
      <c r="K355" s="13">
        <f t="shared" si="427"/>
        <v>362.25</v>
      </c>
      <c r="L355" s="42">
        <f t="shared" si="420"/>
        <v>957.6</v>
      </c>
      <c r="M355" s="13">
        <f t="shared" si="425"/>
        <v>2233.3500000000004</v>
      </c>
      <c r="N355" s="67">
        <v>2380.2399999999998</v>
      </c>
      <c r="O355" s="13">
        <f t="shared" si="422"/>
        <v>6693.7500000000009</v>
      </c>
      <c r="P355" s="67"/>
      <c r="Q355" s="13">
        <f t="shared" si="416"/>
        <v>4241.8899999999994</v>
      </c>
      <c r="R355" s="13">
        <f t="shared" si="423"/>
        <v>4832.1000000000004</v>
      </c>
      <c r="S355" s="42">
        <f t="shared" si="396"/>
        <v>27258.11</v>
      </c>
    </row>
    <row r="356" spans="1:19" s="14" customFormat="1" ht="12">
      <c r="A356" s="50" t="s">
        <v>328</v>
      </c>
      <c r="B356" s="57"/>
      <c r="C356" s="57"/>
      <c r="D356" s="55"/>
      <c r="E356" s="55"/>
      <c r="F356" s="57"/>
      <c r="G356" s="57"/>
      <c r="H356" s="56"/>
      <c r="I356" s="57"/>
      <c r="J356" s="56"/>
      <c r="K356" s="56"/>
      <c r="L356" s="57"/>
      <c r="M356" s="56"/>
      <c r="N356" s="70"/>
      <c r="O356" s="56"/>
      <c r="P356" s="56"/>
      <c r="Q356" s="56"/>
      <c r="R356" s="56"/>
      <c r="S356" s="57"/>
    </row>
    <row r="357" spans="1:19" s="14" customFormat="1" ht="12">
      <c r="A357" s="11">
        <f>A355+1</f>
        <v>279</v>
      </c>
      <c r="B357" s="12" t="s">
        <v>432</v>
      </c>
      <c r="C357" s="12" t="s">
        <v>55</v>
      </c>
      <c r="D357" s="11" t="s">
        <v>29</v>
      </c>
      <c r="E357" s="11" t="s">
        <v>41</v>
      </c>
      <c r="F357" s="13">
        <v>45000</v>
      </c>
      <c r="G357" s="13">
        <v>969.81</v>
      </c>
      <c r="H357" s="13">
        <v>0</v>
      </c>
      <c r="I357" s="13">
        <f t="shared" si="391"/>
        <v>1291.5</v>
      </c>
      <c r="J357" s="13">
        <f t="shared" ref="J357:J401" si="428">F357*7.1%</f>
        <v>3194.9999999999995</v>
      </c>
      <c r="K357" s="13">
        <f t="shared" ref="K357:K401" si="429">F357*1.15%</f>
        <v>517.5</v>
      </c>
      <c r="L357" s="42">
        <f t="shared" ref="L357:L401" si="430">+F357*3.04%</f>
        <v>1368</v>
      </c>
      <c r="M357" s="13">
        <f t="shared" ref="M357:M401" si="431">F357*7.09%</f>
        <v>3190.5</v>
      </c>
      <c r="N357" s="67">
        <v>1190.1199999999999</v>
      </c>
      <c r="O357" s="13">
        <f t="shared" ref="O357:O401" si="432">I357+J357+K357+L357+M357</f>
        <v>9562.5</v>
      </c>
      <c r="P357" s="69">
        <v>14822.95</v>
      </c>
      <c r="Q357" s="42">
        <f t="shared" si="416"/>
        <v>19642.38</v>
      </c>
      <c r="R357" s="42">
        <f t="shared" ref="R357:R401" si="433">+M357+K357+J357</f>
        <v>6903</v>
      </c>
      <c r="S357" s="42">
        <f t="shared" si="396"/>
        <v>25357.62</v>
      </c>
    </row>
    <row r="358" spans="1:19" s="14" customFormat="1" ht="12">
      <c r="A358" s="11">
        <f>A357+1</f>
        <v>280</v>
      </c>
      <c r="B358" s="12" t="s">
        <v>433</v>
      </c>
      <c r="C358" s="12" t="s">
        <v>55</v>
      </c>
      <c r="D358" s="11" t="s">
        <v>29</v>
      </c>
      <c r="E358" s="11" t="s">
        <v>30</v>
      </c>
      <c r="F358" s="13">
        <v>37191</v>
      </c>
      <c r="G358" s="13">
        <v>46.2</v>
      </c>
      <c r="H358" s="13">
        <v>0</v>
      </c>
      <c r="I358" s="13">
        <f t="shared" si="391"/>
        <v>1067.3816999999999</v>
      </c>
      <c r="J358" s="13">
        <f t="shared" si="428"/>
        <v>2640.5609999999997</v>
      </c>
      <c r="K358" s="13">
        <f t="shared" si="429"/>
        <v>427.69650000000001</v>
      </c>
      <c r="L358" s="42">
        <f t="shared" si="430"/>
        <v>1130.6063999999999</v>
      </c>
      <c r="M358" s="13">
        <f t="shared" si="431"/>
        <v>2636.8419000000004</v>
      </c>
      <c r="N358" s="67"/>
      <c r="O358" s="13">
        <f t="shared" si="432"/>
        <v>7903.0874999999996</v>
      </c>
      <c r="P358" s="67"/>
      <c r="Q358" s="13">
        <f t="shared" si="416"/>
        <v>2244.1880999999994</v>
      </c>
      <c r="R358" s="13">
        <f t="shared" si="433"/>
        <v>5705.0994000000001</v>
      </c>
      <c r="S358" s="42">
        <f t="shared" si="396"/>
        <v>34946.811900000001</v>
      </c>
    </row>
    <row r="359" spans="1:19" s="14" customFormat="1" ht="12">
      <c r="A359" s="11">
        <f t="shared" ref="A359:A401" si="434">A358+1</f>
        <v>281</v>
      </c>
      <c r="B359" s="12" t="s">
        <v>434</v>
      </c>
      <c r="C359" s="12" t="s">
        <v>435</v>
      </c>
      <c r="D359" s="11" t="s">
        <v>29</v>
      </c>
      <c r="E359" s="11" t="s">
        <v>41</v>
      </c>
      <c r="F359" s="13">
        <v>30919.77</v>
      </c>
      <c r="G359" s="13">
        <v>0</v>
      </c>
      <c r="H359" s="13">
        <v>0</v>
      </c>
      <c r="I359" s="13">
        <f t="shared" si="391"/>
        <v>887.39739899999995</v>
      </c>
      <c r="J359" s="13">
        <f t="shared" si="428"/>
        <v>2195.3036699999998</v>
      </c>
      <c r="K359" s="13">
        <f t="shared" si="429"/>
        <v>355.57735500000001</v>
      </c>
      <c r="L359" s="42">
        <f t="shared" si="430"/>
        <v>939.96100799999999</v>
      </c>
      <c r="M359" s="13">
        <f t="shared" si="431"/>
        <v>2192.2116930000002</v>
      </c>
      <c r="N359" s="67"/>
      <c r="O359" s="13">
        <f t="shared" si="432"/>
        <v>6570.4511249999996</v>
      </c>
      <c r="P359" s="67"/>
      <c r="Q359" s="13">
        <f t="shared" si="416"/>
        <v>1827.3584069999999</v>
      </c>
      <c r="R359" s="13">
        <f t="shared" si="433"/>
        <v>4743.0927179999999</v>
      </c>
      <c r="S359" s="42">
        <f t="shared" si="396"/>
        <v>29092.411593000001</v>
      </c>
    </row>
    <row r="360" spans="1:19" s="14" customFormat="1" ht="12">
      <c r="A360" s="11">
        <f t="shared" si="434"/>
        <v>282</v>
      </c>
      <c r="B360" s="12" t="s">
        <v>436</v>
      </c>
      <c r="C360" s="12" t="s">
        <v>168</v>
      </c>
      <c r="D360" s="11" t="s">
        <v>29</v>
      </c>
      <c r="E360" s="11" t="s">
        <v>41</v>
      </c>
      <c r="F360" s="13">
        <v>27720</v>
      </c>
      <c r="G360" s="13">
        <v>0</v>
      </c>
      <c r="H360" s="13">
        <v>0</v>
      </c>
      <c r="I360" s="13">
        <f t="shared" si="391"/>
        <v>795.56399999999996</v>
      </c>
      <c r="J360" s="13">
        <f t="shared" si="428"/>
        <v>1968.12</v>
      </c>
      <c r="K360" s="13">
        <f t="shared" si="429"/>
        <v>318.77999999999997</v>
      </c>
      <c r="L360" s="42">
        <f t="shared" si="430"/>
        <v>842.68799999999999</v>
      </c>
      <c r="M360" s="13">
        <f t="shared" si="431"/>
        <v>1965.3480000000002</v>
      </c>
      <c r="N360" s="67">
        <v>1190.1199999999999</v>
      </c>
      <c r="O360" s="13">
        <f t="shared" si="432"/>
        <v>5890.5</v>
      </c>
      <c r="P360" s="67"/>
      <c r="Q360" s="13">
        <f t="shared" si="416"/>
        <v>2828.3719999999998</v>
      </c>
      <c r="R360" s="13">
        <f t="shared" si="433"/>
        <v>4252.2479999999996</v>
      </c>
      <c r="S360" s="42">
        <f t="shared" si="396"/>
        <v>24891.628000000001</v>
      </c>
    </row>
    <row r="361" spans="1:19" s="14" customFormat="1" ht="12">
      <c r="A361" s="11">
        <f t="shared" si="434"/>
        <v>283</v>
      </c>
      <c r="B361" s="12" t="s">
        <v>437</v>
      </c>
      <c r="C361" s="12" t="s">
        <v>40</v>
      </c>
      <c r="D361" s="11" t="s">
        <v>29</v>
      </c>
      <c r="E361" s="11" t="s">
        <v>41</v>
      </c>
      <c r="F361" s="13">
        <v>36897</v>
      </c>
      <c r="G361" s="13">
        <v>4.71</v>
      </c>
      <c r="H361" s="13">
        <v>0</v>
      </c>
      <c r="I361" s="13">
        <f t="shared" si="391"/>
        <v>1058.9439</v>
      </c>
      <c r="J361" s="13">
        <f t="shared" si="428"/>
        <v>2619.6869999999999</v>
      </c>
      <c r="K361" s="13">
        <f t="shared" si="429"/>
        <v>424.31549999999999</v>
      </c>
      <c r="L361" s="42">
        <f t="shared" si="430"/>
        <v>1121.6687999999999</v>
      </c>
      <c r="M361" s="13">
        <f t="shared" si="431"/>
        <v>2615.9973</v>
      </c>
      <c r="N361" s="67"/>
      <c r="O361" s="13">
        <f t="shared" si="432"/>
        <v>7840.6125000000002</v>
      </c>
      <c r="P361" s="67"/>
      <c r="Q361" s="13">
        <f t="shared" si="416"/>
        <v>2185.3226999999997</v>
      </c>
      <c r="R361" s="13">
        <f t="shared" si="433"/>
        <v>5659.9997999999996</v>
      </c>
      <c r="S361" s="42">
        <f t="shared" si="396"/>
        <v>34711.677300000003</v>
      </c>
    </row>
    <row r="362" spans="1:19" s="14" customFormat="1" ht="12">
      <c r="A362" s="11">
        <f t="shared" si="434"/>
        <v>284</v>
      </c>
      <c r="B362" s="12" t="s">
        <v>438</v>
      </c>
      <c r="C362" s="12" t="s">
        <v>40</v>
      </c>
      <c r="D362" s="11" t="s">
        <v>29</v>
      </c>
      <c r="E362" s="11" t="s">
        <v>41</v>
      </c>
      <c r="F362" s="13">
        <v>26355</v>
      </c>
      <c r="G362" s="13">
        <v>0</v>
      </c>
      <c r="H362" s="13">
        <v>0</v>
      </c>
      <c r="I362" s="13">
        <f t="shared" si="391"/>
        <v>756.38850000000002</v>
      </c>
      <c r="J362" s="13">
        <f t="shared" si="428"/>
        <v>1871.2049999999999</v>
      </c>
      <c r="K362" s="13">
        <f t="shared" si="429"/>
        <v>303.08249999999998</v>
      </c>
      <c r="L362" s="42">
        <f t="shared" si="430"/>
        <v>801.19200000000001</v>
      </c>
      <c r="M362" s="13">
        <f t="shared" si="431"/>
        <v>1868.5695000000001</v>
      </c>
      <c r="N362" s="67">
        <v>1190.1199999999999</v>
      </c>
      <c r="O362" s="13">
        <f t="shared" si="432"/>
        <v>5600.4375</v>
      </c>
      <c r="P362" s="67"/>
      <c r="Q362" s="13">
        <f t="shared" si="416"/>
        <v>2747.7004999999999</v>
      </c>
      <c r="R362" s="13">
        <f t="shared" si="433"/>
        <v>4042.857</v>
      </c>
      <c r="S362" s="42">
        <f t="shared" si="396"/>
        <v>23607.299500000001</v>
      </c>
    </row>
    <row r="363" spans="1:19" s="14" customFormat="1" ht="12">
      <c r="A363" s="11">
        <f t="shared" si="434"/>
        <v>285</v>
      </c>
      <c r="B363" s="12" t="s">
        <v>439</v>
      </c>
      <c r="C363" s="12" t="s">
        <v>40</v>
      </c>
      <c r="D363" s="11" t="s">
        <v>29</v>
      </c>
      <c r="E363" s="11" t="s">
        <v>41</v>
      </c>
      <c r="F363" s="13">
        <v>26355</v>
      </c>
      <c r="G363" s="13">
        <v>0</v>
      </c>
      <c r="H363" s="13">
        <v>0</v>
      </c>
      <c r="I363" s="13">
        <f t="shared" si="391"/>
        <v>756.38850000000002</v>
      </c>
      <c r="J363" s="13">
        <f t="shared" si="428"/>
        <v>1871.2049999999999</v>
      </c>
      <c r="K363" s="13">
        <f t="shared" si="429"/>
        <v>303.08249999999998</v>
      </c>
      <c r="L363" s="42">
        <f t="shared" si="430"/>
        <v>801.19200000000001</v>
      </c>
      <c r="M363" s="13">
        <f t="shared" si="431"/>
        <v>1868.5695000000001</v>
      </c>
      <c r="N363" s="67"/>
      <c r="O363" s="13">
        <f t="shared" si="432"/>
        <v>5600.4375</v>
      </c>
      <c r="P363" s="67"/>
      <c r="Q363" s="13">
        <f t="shared" si="416"/>
        <v>1557.5805</v>
      </c>
      <c r="R363" s="13">
        <f t="shared" si="433"/>
        <v>4042.857</v>
      </c>
      <c r="S363" s="42">
        <f t="shared" si="396"/>
        <v>24797.4195</v>
      </c>
    </row>
    <row r="364" spans="1:19" s="14" customFormat="1" ht="12">
      <c r="A364" s="11">
        <f t="shared" si="434"/>
        <v>286</v>
      </c>
      <c r="B364" s="12" t="s">
        <v>440</v>
      </c>
      <c r="C364" s="12" t="s">
        <v>40</v>
      </c>
      <c r="D364" s="11" t="s">
        <v>29</v>
      </c>
      <c r="E364" s="11" t="s">
        <v>41</v>
      </c>
      <c r="F364" s="13">
        <v>26355</v>
      </c>
      <c r="G364" s="13">
        <v>0</v>
      </c>
      <c r="H364" s="13">
        <v>0</v>
      </c>
      <c r="I364" s="13">
        <f t="shared" si="391"/>
        <v>756.38850000000002</v>
      </c>
      <c r="J364" s="13">
        <f t="shared" si="428"/>
        <v>1871.2049999999999</v>
      </c>
      <c r="K364" s="13">
        <f t="shared" si="429"/>
        <v>303.08249999999998</v>
      </c>
      <c r="L364" s="42">
        <f t="shared" si="430"/>
        <v>801.19200000000001</v>
      </c>
      <c r="M364" s="13">
        <f t="shared" si="431"/>
        <v>1868.5695000000001</v>
      </c>
      <c r="N364" s="67"/>
      <c r="O364" s="13">
        <f t="shared" si="432"/>
        <v>5600.4375</v>
      </c>
      <c r="P364" s="67"/>
      <c r="Q364" s="13">
        <f t="shared" si="416"/>
        <v>1557.5805</v>
      </c>
      <c r="R364" s="13">
        <f t="shared" si="433"/>
        <v>4042.857</v>
      </c>
      <c r="S364" s="42">
        <f t="shared" si="396"/>
        <v>24797.4195</v>
      </c>
    </row>
    <row r="365" spans="1:19" s="14" customFormat="1" ht="12">
      <c r="A365" s="11">
        <f t="shared" si="434"/>
        <v>287</v>
      </c>
      <c r="B365" s="12" t="s">
        <v>441</v>
      </c>
      <c r="C365" s="12" t="s">
        <v>116</v>
      </c>
      <c r="D365" s="11" t="s">
        <v>29</v>
      </c>
      <c r="E365" s="11" t="s">
        <v>30</v>
      </c>
      <c r="F365" s="13">
        <v>26250</v>
      </c>
      <c r="G365" s="13">
        <v>0</v>
      </c>
      <c r="H365" s="13">
        <v>0</v>
      </c>
      <c r="I365" s="13">
        <f t="shared" si="391"/>
        <v>753.375</v>
      </c>
      <c r="J365" s="13">
        <f t="shared" si="428"/>
        <v>1863.7499999999998</v>
      </c>
      <c r="K365" s="13">
        <f t="shared" si="429"/>
        <v>301.875</v>
      </c>
      <c r="L365" s="42">
        <f t="shared" si="430"/>
        <v>798</v>
      </c>
      <c r="M365" s="13">
        <f t="shared" si="431"/>
        <v>1861.1250000000002</v>
      </c>
      <c r="N365" s="67"/>
      <c r="O365" s="13">
        <f t="shared" si="432"/>
        <v>5578.125</v>
      </c>
      <c r="P365" s="67"/>
      <c r="Q365" s="13">
        <f t="shared" si="416"/>
        <v>1551.375</v>
      </c>
      <c r="R365" s="13">
        <f t="shared" si="433"/>
        <v>4026.75</v>
      </c>
      <c r="S365" s="42">
        <f t="shared" si="396"/>
        <v>24698.625</v>
      </c>
    </row>
    <row r="366" spans="1:19" s="14" customFormat="1" ht="12">
      <c r="A366" s="11">
        <f t="shared" si="434"/>
        <v>288</v>
      </c>
      <c r="B366" s="12" t="s">
        <v>442</v>
      </c>
      <c r="C366" s="12" t="s">
        <v>173</v>
      </c>
      <c r="D366" s="11" t="s">
        <v>29</v>
      </c>
      <c r="E366" s="11" t="s">
        <v>30</v>
      </c>
      <c r="F366" s="13">
        <v>30000</v>
      </c>
      <c r="G366" s="13">
        <v>0</v>
      </c>
      <c r="H366" s="13">
        <v>0</v>
      </c>
      <c r="I366" s="13">
        <f t="shared" si="391"/>
        <v>861</v>
      </c>
      <c r="J366" s="13">
        <f t="shared" si="428"/>
        <v>2130</v>
      </c>
      <c r="K366" s="13">
        <f t="shared" si="429"/>
        <v>345</v>
      </c>
      <c r="L366" s="42">
        <f t="shared" si="430"/>
        <v>912</v>
      </c>
      <c r="M366" s="13">
        <f t="shared" si="431"/>
        <v>2127</v>
      </c>
      <c r="N366" s="67"/>
      <c r="O366" s="13">
        <f t="shared" si="432"/>
        <v>6375</v>
      </c>
      <c r="P366" s="67"/>
      <c r="Q366" s="13">
        <f t="shared" si="416"/>
        <v>1773</v>
      </c>
      <c r="R366" s="13">
        <f t="shared" si="433"/>
        <v>4602</v>
      </c>
      <c r="S366" s="42">
        <f t="shared" si="396"/>
        <v>28227</v>
      </c>
    </row>
    <row r="367" spans="1:19" s="14" customFormat="1" ht="12">
      <c r="A367" s="11">
        <f t="shared" si="434"/>
        <v>289</v>
      </c>
      <c r="B367" s="12" t="s">
        <v>443</v>
      </c>
      <c r="C367" s="12" t="s">
        <v>173</v>
      </c>
      <c r="D367" s="11" t="s">
        <v>29</v>
      </c>
      <c r="E367" s="11" t="s">
        <v>30</v>
      </c>
      <c r="F367" s="13">
        <v>30000</v>
      </c>
      <c r="G367" s="13">
        <v>0</v>
      </c>
      <c r="H367" s="13">
        <v>0</v>
      </c>
      <c r="I367" s="13">
        <f t="shared" si="391"/>
        <v>861</v>
      </c>
      <c r="J367" s="13">
        <f t="shared" si="428"/>
        <v>2130</v>
      </c>
      <c r="K367" s="13">
        <f t="shared" si="429"/>
        <v>345</v>
      </c>
      <c r="L367" s="42">
        <f t="shared" si="430"/>
        <v>912</v>
      </c>
      <c r="M367" s="13">
        <f t="shared" si="431"/>
        <v>2127</v>
      </c>
      <c r="N367" s="67"/>
      <c r="O367" s="13">
        <f t="shared" si="432"/>
        <v>6375</v>
      </c>
      <c r="P367" s="67"/>
      <c r="Q367" s="13">
        <f t="shared" si="416"/>
        <v>1773</v>
      </c>
      <c r="R367" s="13">
        <f t="shared" si="433"/>
        <v>4602</v>
      </c>
      <c r="S367" s="42">
        <f t="shared" si="396"/>
        <v>28227</v>
      </c>
    </row>
    <row r="368" spans="1:19" s="14" customFormat="1" ht="12">
      <c r="A368" s="11">
        <f t="shared" si="434"/>
        <v>290</v>
      </c>
      <c r="B368" s="12" t="s">
        <v>444</v>
      </c>
      <c r="C368" s="12" t="s">
        <v>173</v>
      </c>
      <c r="D368" s="11" t="s">
        <v>29</v>
      </c>
      <c r="E368" s="11" t="s">
        <v>30</v>
      </c>
      <c r="F368" s="13">
        <v>22000</v>
      </c>
      <c r="G368" s="13">
        <v>0</v>
      </c>
      <c r="H368" s="13">
        <v>0</v>
      </c>
      <c r="I368" s="13">
        <f t="shared" si="391"/>
        <v>631.4</v>
      </c>
      <c r="J368" s="13">
        <f t="shared" si="428"/>
        <v>1561.9999999999998</v>
      </c>
      <c r="K368" s="13">
        <f t="shared" si="429"/>
        <v>253</v>
      </c>
      <c r="L368" s="42">
        <f t="shared" si="430"/>
        <v>668.8</v>
      </c>
      <c r="M368" s="13">
        <f t="shared" si="431"/>
        <v>1559.8000000000002</v>
      </c>
      <c r="N368" s="67"/>
      <c r="O368" s="13">
        <f t="shared" si="432"/>
        <v>4675</v>
      </c>
      <c r="P368" s="67"/>
      <c r="Q368" s="13">
        <f t="shared" si="416"/>
        <v>1300.1999999999998</v>
      </c>
      <c r="R368" s="13">
        <f t="shared" si="433"/>
        <v>3374.8</v>
      </c>
      <c r="S368" s="42">
        <f t="shared" si="396"/>
        <v>20699.8</v>
      </c>
    </row>
    <row r="369" spans="1:19" s="14" customFormat="1" ht="12">
      <c r="A369" s="11">
        <f t="shared" si="434"/>
        <v>291</v>
      </c>
      <c r="B369" s="12" t="s">
        <v>445</v>
      </c>
      <c r="C369" s="12" t="s">
        <v>173</v>
      </c>
      <c r="D369" s="11" t="s">
        <v>29</v>
      </c>
      <c r="E369" s="11" t="s">
        <v>30</v>
      </c>
      <c r="F369" s="13">
        <v>22000</v>
      </c>
      <c r="G369" s="13">
        <v>0</v>
      </c>
      <c r="H369" s="13">
        <v>0</v>
      </c>
      <c r="I369" s="13">
        <f t="shared" si="391"/>
        <v>631.4</v>
      </c>
      <c r="J369" s="13">
        <f t="shared" si="428"/>
        <v>1561.9999999999998</v>
      </c>
      <c r="K369" s="13">
        <f t="shared" si="429"/>
        <v>253</v>
      </c>
      <c r="L369" s="42">
        <f t="shared" si="430"/>
        <v>668.8</v>
      </c>
      <c r="M369" s="13">
        <f t="shared" si="431"/>
        <v>1559.8000000000002</v>
      </c>
      <c r="N369" s="67"/>
      <c r="O369" s="13">
        <f t="shared" si="432"/>
        <v>4675</v>
      </c>
      <c r="P369" s="67"/>
      <c r="Q369" s="13">
        <f t="shared" si="416"/>
        <v>1300.1999999999998</v>
      </c>
      <c r="R369" s="13">
        <f t="shared" si="433"/>
        <v>3374.8</v>
      </c>
      <c r="S369" s="42">
        <f t="shared" si="396"/>
        <v>20699.8</v>
      </c>
    </row>
    <row r="370" spans="1:19" s="14" customFormat="1" ht="12">
      <c r="A370" s="11">
        <f t="shared" si="434"/>
        <v>292</v>
      </c>
      <c r="B370" s="12" t="s">
        <v>446</v>
      </c>
      <c r="C370" s="12" t="s">
        <v>173</v>
      </c>
      <c r="D370" s="11" t="s">
        <v>29</v>
      </c>
      <c r="E370" s="11" t="s">
        <v>30</v>
      </c>
      <c r="F370" s="13">
        <v>22000</v>
      </c>
      <c r="G370" s="13">
        <v>0</v>
      </c>
      <c r="H370" s="13">
        <v>0</v>
      </c>
      <c r="I370" s="13">
        <f t="shared" si="391"/>
        <v>631.4</v>
      </c>
      <c r="J370" s="13">
        <f t="shared" si="428"/>
        <v>1561.9999999999998</v>
      </c>
      <c r="K370" s="13">
        <f t="shared" si="429"/>
        <v>253</v>
      </c>
      <c r="L370" s="42">
        <f t="shared" si="430"/>
        <v>668.8</v>
      </c>
      <c r="M370" s="13">
        <f t="shared" si="431"/>
        <v>1559.8000000000002</v>
      </c>
      <c r="N370" s="67"/>
      <c r="O370" s="13">
        <f t="shared" si="432"/>
        <v>4675</v>
      </c>
      <c r="P370" s="67"/>
      <c r="Q370" s="13">
        <f t="shared" si="416"/>
        <v>1300.1999999999998</v>
      </c>
      <c r="R370" s="13">
        <f t="shared" si="433"/>
        <v>3374.8</v>
      </c>
      <c r="S370" s="42">
        <f t="shared" si="396"/>
        <v>20699.8</v>
      </c>
    </row>
    <row r="371" spans="1:19" s="14" customFormat="1" ht="12">
      <c r="A371" s="11">
        <f t="shared" si="434"/>
        <v>293</v>
      </c>
      <c r="B371" s="12" t="s">
        <v>447</v>
      </c>
      <c r="C371" s="12" t="s">
        <v>173</v>
      </c>
      <c r="D371" s="11" t="s">
        <v>29</v>
      </c>
      <c r="E371" s="11" t="s">
        <v>30</v>
      </c>
      <c r="F371" s="13">
        <v>22000</v>
      </c>
      <c r="G371" s="13">
        <v>0</v>
      </c>
      <c r="H371" s="13">
        <v>0</v>
      </c>
      <c r="I371" s="13">
        <f t="shared" si="391"/>
        <v>631.4</v>
      </c>
      <c r="J371" s="13">
        <f t="shared" si="428"/>
        <v>1561.9999999999998</v>
      </c>
      <c r="K371" s="13">
        <f t="shared" si="429"/>
        <v>253</v>
      </c>
      <c r="L371" s="42">
        <f t="shared" si="430"/>
        <v>668.8</v>
      </c>
      <c r="M371" s="13">
        <f t="shared" si="431"/>
        <v>1559.8000000000002</v>
      </c>
      <c r="N371" s="67"/>
      <c r="O371" s="13">
        <f t="shared" si="432"/>
        <v>4675</v>
      </c>
      <c r="P371" s="67"/>
      <c r="Q371" s="13">
        <f t="shared" si="416"/>
        <v>1300.1999999999998</v>
      </c>
      <c r="R371" s="13">
        <f t="shared" si="433"/>
        <v>3374.8</v>
      </c>
      <c r="S371" s="42">
        <f t="shared" si="396"/>
        <v>20699.8</v>
      </c>
    </row>
    <row r="372" spans="1:19" s="14" customFormat="1" ht="12">
      <c r="A372" s="11">
        <f t="shared" si="434"/>
        <v>294</v>
      </c>
      <c r="B372" s="12" t="s">
        <v>448</v>
      </c>
      <c r="C372" s="12" t="s">
        <v>173</v>
      </c>
      <c r="D372" s="11" t="s">
        <v>29</v>
      </c>
      <c r="E372" s="11" t="s">
        <v>30</v>
      </c>
      <c r="F372" s="13">
        <v>22000</v>
      </c>
      <c r="G372" s="13">
        <v>0</v>
      </c>
      <c r="H372" s="13">
        <v>0</v>
      </c>
      <c r="I372" s="13">
        <f t="shared" si="391"/>
        <v>631.4</v>
      </c>
      <c r="J372" s="13">
        <f t="shared" si="428"/>
        <v>1561.9999999999998</v>
      </c>
      <c r="K372" s="13">
        <f t="shared" si="429"/>
        <v>253</v>
      </c>
      <c r="L372" s="42">
        <f t="shared" si="430"/>
        <v>668.8</v>
      </c>
      <c r="M372" s="13">
        <f t="shared" si="431"/>
        <v>1559.8000000000002</v>
      </c>
      <c r="N372" s="67">
        <v>1190.1199999999999</v>
      </c>
      <c r="O372" s="13">
        <f t="shared" si="432"/>
        <v>4675</v>
      </c>
      <c r="P372" s="67"/>
      <c r="Q372" s="13">
        <f t="shared" si="416"/>
        <v>2490.3199999999997</v>
      </c>
      <c r="R372" s="13">
        <f t="shared" si="433"/>
        <v>3374.8</v>
      </c>
      <c r="S372" s="42">
        <f t="shared" si="396"/>
        <v>19509.68</v>
      </c>
    </row>
    <row r="373" spans="1:19" s="14" customFormat="1" ht="12">
      <c r="A373" s="11">
        <f t="shared" si="434"/>
        <v>295</v>
      </c>
      <c r="B373" s="12" t="s">
        <v>449</v>
      </c>
      <c r="C373" s="12" t="s">
        <v>173</v>
      </c>
      <c r="D373" s="11" t="s">
        <v>29</v>
      </c>
      <c r="E373" s="11" t="s">
        <v>30</v>
      </c>
      <c r="F373" s="13">
        <v>22000</v>
      </c>
      <c r="G373" s="13">
        <v>0</v>
      </c>
      <c r="H373" s="13">
        <v>0</v>
      </c>
      <c r="I373" s="13">
        <f t="shared" si="391"/>
        <v>631.4</v>
      </c>
      <c r="J373" s="13">
        <f t="shared" si="428"/>
        <v>1561.9999999999998</v>
      </c>
      <c r="K373" s="13">
        <f t="shared" si="429"/>
        <v>253</v>
      </c>
      <c r="L373" s="42">
        <f t="shared" si="430"/>
        <v>668.8</v>
      </c>
      <c r="M373" s="13">
        <f t="shared" si="431"/>
        <v>1559.8000000000002</v>
      </c>
      <c r="N373" s="67"/>
      <c r="O373" s="13">
        <f t="shared" si="432"/>
        <v>4675</v>
      </c>
      <c r="P373" s="67"/>
      <c r="Q373" s="13">
        <f t="shared" si="416"/>
        <v>1300.1999999999998</v>
      </c>
      <c r="R373" s="13">
        <f t="shared" si="433"/>
        <v>3374.8</v>
      </c>
      <c r="S373" s="42">
        <f t="shared" si="396"/>
        <v>20699.8</v>
      </c>
    </row>
    <row r="374" spans="1:19" s="14" customFormat="1" ht="12">
      <c r="A374" s="11">
        <f t="shared" si="434"/>
        <v>296</v>
      </c>
      <c r="B374" s="12" t="s">
        <v>450</v>
      </c>
      <c r="C374" s="12" t="s">
        <v>173</v>
      </c>
      <c r="D374" s="11" t="s">
        <v>29</v>
      </c>
      <c r="E374" s="11" t="s">
        <v>30</v>
      </c>
      <c r="F374" s="13">
        <v>22000</v>
      </c>
      <c r="G374" s="13">
        <v>0</v>
      </c>
      <c r="H374" s="13">
        <v>0</v>
      </c>
      <c r="I374" s="13">
        <f t="shared" si="391"/>
        <v>631.4</v>
      </c>
      <c r="J374" s="13">
        <f t="shared" si="428"/>
        <v>1561.9999999999998</v>
      </c>
      <c r="K374" s="13">
        <f t="shared" si="429"/>
        <v>253</v>
      </c>
      <c r="L374" s="42">
        <f t="shared" si="430"/>
        <v>668.8</v>
      </c>
      <c r="M374" s="13">
        <f t="shared" si="431"/>
        <v>1559.8000000000002</v>
      </c>
      <c r="N374" s="67"/>
      <c r="O374" s="13">
        <f t="shared" si="432"/>
        <v>4675</v>
      </c>
      <c r="P374" s="67"/>
      <c r="Q374" s="13">
        <f t="shared" si="416"/>
        <v>1300.1999999999998</v>
      </c>
      <c r="R374" s="13">
        <f t="shared" si="433"/>
        <v>3374.8</v>
      </c>
      <c r="S374" s="42">
        <f t="shared" si="396"/>
        <v>20699.8</v>
      </c>
    </row>
    <row r="375" spans="1:19" s="14" customFormat="1" ht="12">
      <c r="A375" s="11">
        <f t="shared" si="434"/>
        <v>297</v>
      </c>
      <c r="B375" s="12" t="s">
        <v>451</v>
      </c>
      <c r="C375" s="12" t="s">
        <v>173</v>
      </c>
      <c r="D375" s="11" t="s">
        <v>29</v>
      </c>
      <c r="E375" s="11" t="s">
        <v>30</v>
      </c>
      <c r="F375" s="13">
        <v>22000</v>
      </c>
      <c r="G375" s="13">
        <v>0</v>
      </c>
      <c r="H375" s="13">
        <v>0</v>
      </c>
      <c r="I375" s="13">
        <f t="shared" si="391"/>
        <v>631.4</v>
      </c>
      <c r="J375" s="13">
        <f t="shared" si="428"/>
        <v>1561.9999999999998</v>
      </c>
      <c r="K375" s="13">
        <f t="shared" si="429"/>
        <v>253</v>
      </c>
      <c r="L375" s="42">
        <f t="shared" si="430"/>
        <v>668.8</v>
      </c>
      <c r="M375" s="13">
        <f t="shared" si="431"/>
        <v>1559.8000000000002</v>
      </c>
      <c r="N375" s="67"/>
      <c r="O375" s="13">
        <f t="shared" si="432"/>
        <v>4675</v>
      </c>
      <c r="P375" s="67"/>
      <c r="Q375" s="13">
        <f t="shared" si="416"/>
        <v>1300.1999999999998</v>
      </c>
      <c r="R375" s="13">
        <f t="shared" si="433"/>
        <v>3374.8</v>
      </c>
      <c r="S375" s="42">
        <f t="shared" si="396"/>
        <v>20699.8</v>
      </c>
    </row>
    <row r="376" spans="1:19" s="14" customFormat="1" ht="12">
      <c r="A376" s="11">
        <f t="shared" si="434"/>
        <v>298</v>
      </c>
      <c r="B376" s="12" t="s">
        <v>452</v>
      </c>
      <c r="C376" s="12" t="s">
        <v>173</v>
      </c>
      <c r="D376" s="11" t="s">
        <v>29</v>
      </c>
      <c r="E376" s="11" t="s">
        <v>30</v>
      </c>
      <c r="F376" s="13">
        <v>22000</v>
      </c>
      <c r="G376" s="13">
        <v>0</v>
      </c>
      <c r="H376" s="13">
        <v>0</v>
      </c>
      <c r="I376" s="13">
        <f t="shared" si="391"/>
        <v>631.4</v>
      </c>
      <c r="J376" s="13">
        <f t="shared" si="428"/>
        <v>1561.9999999999998</v>
      </c>
      <c r="K376" s="13">
        <f t="shared" si="429"/>
        <v>253</v>
      </c>
      <c r="L376" s="42">
        <f t="shared" si="430"/>
        <v>668.8</v>
      </c>
      <c r="M376" s="13">
        <f t="shared" si="431"/>
        <v>1559.8000000000002</v>
      </c>
      <c r="N376" s="67"/>
      <c r="O376" s="13">
        <f t="shared" si="432"/>
        <v>4675</v>
      </c>
      <c r="P376" s="67"/>
      <c r="Q376" s="13">
        <f t="shared" si="416"/>
        <v>1300.1999999999998</v>
      </c>
      <c r="R376" s="13">
        <f t="shared" si="433"/>
        <v>3374.8</v>
      </c>
      <c r="S376" s="42">
        <f t="shared" si="396"/>
        <v>20699.8</v>
      </c>
    </row>
    <row r="377" spans="1:19" s="14" customFormat="1" ht="12">
      <c r="A377" s="11">
        <f t="shared" si="434"/>
        <v>299</v>
      </c>
      <c r="B377" s="12" t="s">
        <v>453</v>
      </c>
      <c r="C377" s="12" t="s">
        <v>173</v>
      </c>
      <c r="D377" s="11" t="s">
        <v>29</v>
      </c>
      <c r="E377" s="11" t="s">
        <v>30</v>
      </c>
      <c r="F377" s="13">
        <v>22000</v>
      </c>
      <c r="G377" s="13">
        <v>0</v>
      </c>
      <c r="H377" s="13">
        <v>0</v>
      </c>
      <c r="I377" s="13">
        <f t="shared" si="391"/>
        <v>631.4</v>
      </c>
      <c r="J377" s="13">
        <f t="shared" si="428"/>
        <v>1561.9999999999998</v>
      </c>
      <c r="K377" s="13">
        <f t="shared" si="429"/>
        <v>253</v>
      </c>
      <c r="L377" s="42">
        <f t="shared" si="430"/>
        <v>668.8</v>
      </c>
      <c r="M377" s="13">
        <f t="shared" si="431"/>
        <v>1559.8000000000002</v>
      </c>
      <c r="N377" s="67">
        <v>1190.1199999999999</v>
      </c>
      <c r="O377" s="13">
        <f t="shared" si="432"/>
        <v>4675</v>
      </c>
      <c r="P377" s="67"/>
      <c r="Q377" s="13">
        <f t="shared" si="416"/>
        <v>2490.3199999999997</v>
      </c>
      <c r="R377" s="13">
        <f t="shared" si="433"/>
        <v>3374.8</v>
      </c>
      <c r="S377" s="42">
        <f t="shared" si="396"/>
        <v>19509.68</v>
      </c>
    </row>
    <row r="378" spans="1:19" s="14" customFormat="1" ht="12">
      <c r="A378" s="11">
        <f t="shared" si="434"/>
        <v>300</v>
      </c>
      <c r="B378" s="12" t="s">
        <v>454</v>
      </c>
      <c r="C378" s="12" t="s">
        <v>173</v>
      </c>
      <c r="D378" s="11" t="s">
        <v>29</v>
      </c>
      <c r="E378" s="11" t="s">
        <v>30</v>
      </c>
      <c r="F378" s="13">
        <v>22000</v>
      </c>
      <c r="G378" s="13">
        <v>0</v>
      </c>
      <c r="H378" s="13">
        <v>0</v>
      </c>
      <c r="I378" s="13">
        <f t="shared" si="391"/>
        <v>631.4</v>
      </c>
      <c r="J378" s="13">
        <f t="shared" si="428"/>
        <v>1561.9999999999998</v>
      </c>
      <c r="K378" s="13">
        <f t="shared" si="429"/>
        <v>253</v>
      </c>
      <c r="L378" s="42">
        <f t="shared" si="430"/>
        <v>668.8</v>
      </c>
      <c r="M378" s="13">
        <f t="shared" si="431"/>
        <v>1559.8000000000002</v>
      </c>
      <c r="N378" s="67"/>
      <c r="O378" s="13">
        <f t="shared" si="432"/>
        <v>4675</v>
      </c>
      <c r="P378" s="67"/>
      <c r="Q378" s="13">
        <f t="shared" si="416"/>
        <v>1300.1999999999998</v>
      </c>
      <c r="R378" s="13">
        <f t="shared" si="433"/>
        <v>3374.8</v>
      </c>
      <c r="S378" s="42">
        <f t="shared" si="396"/>
        <v>20699.8</v>
      </c>
    </row>
    <row r="379" spans="1:19" s="14" customFormat="1" ht="12">
      <c r="A379" s="11">
        <f t="shared" si="434"/>
        <v>301</v>
      </c>
      <c r="B379" s="12" t="s">
        <v>455</v>
      </c>
      <c r="C379" s="12" t="s">
        <v>173</v>
      </c>
      <c r="D379" s="11" t="s">
        <v>29</v>
      </c>
      <c r="E379" s="11" t="s">
        <v>30</v>
      </c>
      <c r="F379" s="13">
        <v>22000</v>
      </c>
      <c r="G379" s="13">
        <v>0</v>
      </c>
      <c r="H379" s="13">
        <v>0</v>
      </c>
      <c r="I379" s="13">
        <f t="shared" si="391"/>
        <v>631.4</v>
      </c>
      <c r="J379" s="13">
        <f t="shared" si="428"/>
        <v>1561.9999999999998</v>
      </c>
      <c r="K379" s="13">
        <f t="shared" si="429"/>
        <v>253</v>
      </c>
      <c r="L379" s="42">
        <f t="shared" si="430"/>
        <v>668.8</v>
      </c>
      <c r="M379" s="13">
        <f t="shared" si="431"/>
        <v>1559.8000000000002</v>
      </c>
      <c r="N379" s="67"/>
      <c r="O379" s="13">
        <f t="shared" si="432"/>
        <v>4675</v>
      </c>
      <c r="P379" s="67"/>
      <c r="Q379" s="13">
        <f t="shared" si="416"/>
        <v>1300.1999999999998</v>
      </c>
      <c r="R379" s="13">
        <f t="shared" si="433"/>
        <v>3374.8</v>
      </c>
      <c r="S379" s="42">
        <f t="shared" si="396"/>
        <v>20699.8</v>
      </c>
    </row>
    <row r="380" spans="1:19" s="14" customFormat="1" ht="12">
      <c r="A380" s="11">
        <f t="shared" si="434"/>
        <v>302</v>
      </c>
      <c r="B380" s="12" t="s">
        <v>456</v>
      </c>
      <c r="C380" s="12" t="s">
        <v>173</v>
      </c>
      <c r="D380" s="11" t="s">
        <v>29</v>
      </c>
      <c r="E380" s="11" t="s">
        <v>30</v>
      </c>
      <c r="F380" s="13">
        <v>22000</v>
      </c>
      <c r="G380" s="13">
        <v>0</v>
      </c>
      <c r="H380" s="13">
        <v>0</v>
      </c>
      <c r="I380" s="13">
        <f t="shared" si="391"/>
        <v>631.4</v>
      </c>
      <c r="J380" s="13">
        <f t="shared" si="428"/>
        <v>1561.9999999999998</v>
      </c>
      <c r="K380" s="13">
        <f t="shared" si="429"/>
        <v>253</v>
      </c>
      <c r="L380" s="42">
        <f t="shared" si="430"/>
        <v>668.8</v>
      </c>
      <c r="M380" s="13">
        <f t="shared" si="431"/>
        <v>1559.8000000000002</v>
      </c>
      <c r="N380" s="67"/>
      <c r="O380" s="13">
        <f t="shared" si="432"/>
        <v>4675</v>
      </c>
      <c r="P380" s="67"/>
      <c r="Q380" s="13">
        <f t="shared" si="416"/>
        <v>1300.1999999999998</v>
      </c>
      <c r="R380" s="13">
        <f t="shared" si="433"/>
        <v>3374.8</v>
      </c>
      <c r="S380" s="42">
        <f t="shared" si="396"/>
        <v>20699.8</v>
      </c>
    </row>
    <row r="381" spans="1:19" s="14" customFormat="1" ht="12">
      <c r="A381" s="11">
        <f t="shared" si="434"/>
        <v>303</v>
      </c>
      <c r="B381" s="12" t="s">
        <v>457</v>
      </c>
      <c r="C381" s="12" t="s">
        <v>173</v>
      </c>
      <c r="D381" s="11" t="s">
        <v>29</v>
      </c>
      <c r="E381" s="11" t="s">
        <v>30</v>
      </c>
      <c r="F381" s="13">
        <v>22000</v>
      </c>
      <c r="G381" s="13">
        <v>0</v>
      </c>
      <c r="H381" s="13">
        <v>0</v>
      </c>
      <c r="I381" s="13">
        <f t="shared" si="391"/>
        <v>631.4</v>
      </c>
      <c r="J381" s="13">
        <f t="shared" si="428"/>
        <v>1561.9999999999998</v>
      </c>
      <c r="K381" s="13">
        <f t="shared" si="429"/>
        <v>253</v>
      </c>
      <c r="L381" s="42">
        <f t="shared" si="430"/>
        <v>668.8</v>
      </c>
      <c r="M381" s="13">
        <f t="shared" si="431"/>
        <v>1559.8000000000002</v>
      </c>
      <c r="N381" s="67"/>
      <c r="O381" s="13">
        <f t="shared" si="432"/>
        <v>4675</v>
      </c>
      <c r="P381" s="67"/>
      <c r="Q381" s="13">
        <f t="shared" si="416"/>
        <v>1300.1999999999998</v>
      </c>
      <c r="R381" s="13">
        <f t="shared" si="433"/>
        <v>3374.8</v>
      </c>
      <c r="S381" s="42">
        <f t="shared" si="396"/>
        <v>20699.8</v>
      </c>
    </row>
    <row r="382" spans="1:19" s="14" customFormat="1" ht="12">
      <c r="A382" s="11">
        <f t="shared" si="434"/>
        <v>304</v>
      </c>
      <c r="B382" s="12" t="s">
        <v>458</v>
      </c>
      <c r="C382" s="12" t="s">
        <v>173</v>
      </c>
      <c r="D382" s="11" t="s">
        <v>29</v>
      </c>
      <c r="E382" s="11" t="s">
        <v>30</v>
      </c>
      <c r="F382" s="13">
        <v>22000</v>
      </c>
      <c r="G382" s="13">
        <v>0</v>
      </c>
      <c r="H382" s="13">
        <v>0</v>
      </c>
      <c r="I382" s="13">
        <f t="shared" si="391"/>
        <v>631.4</v>
      </c>
      <c r="J382" s="13">
        <f t="shared" si="428"/>
        <v>1561.9999999999998</v>
      </c>
      <c r="K382" s="13">
        <f t="shared" si="429"/>
        <v>253</v>
      </c>
      <c r="L382" s="42">
        <f t="shared" si="430"/>
        <v>668.8</v>
      </c>
      <c r="M382" s="13">
        <f t="shared" si="431"/>
        <v>1559.8000000000002</v>
      </c>
      <c r="N382" s="67"/>
      <c r="O382" s="13">
        <f t="shared" si="432"/>
        <v>4675</v>
      </c>
      <c r="P382" s="67"/>
      <c r="Q382" s="13">
        <f t="shared" si="416"/>
        <v>1300.1999999999998</v>
      </c>
      <c r="R382" s="13">
        <f t="shared" si="433"/>
        <v>3374.8</v>
      </c>
      <c r="S382" s="42">
        <f t="shared" si="396"/>
        <v>20699.8</v>
      </c>
    </row>
    <row r="383" spans="1:19" s="14" customFormat="1" ht="12">
      <c r="A383" s="11">
        <f t="shared" si="434"/>
        <v>305</v>
      </c>
      <c r="B383" s="12" t="s">
        <v>459</v>
      </c>
      <c r="C383" s="12" t="s">
        <v>173</v>
      </c>
      <c r="D383" s="11" t="s">
        <v>29</v>
      </c>
      <c r="E383" s="11" t="s">
        <v>30</v>
      </c>
      <c r="F383" s="13">
        <v>22000</v>
      </c>
      <c r="G383" s="13">
        <v>0</v>
      </c>
      <c r="H383" s="13">
        <v>0</v>
      </c>
      <c r="I383" s="13">
        <f t="shared" si="391"/>
        <v>631.4</v>
      </c>
      <c r="J383" s="13">
        <f t="shared" si="428"/>
        <v>1561.9999999999998</v>
      </c>
      <c r="K383" s="13">
        <f t="shared" si="429"/>
        <v>253</v>
      </c>
      <c r="L383" s="42">
        <f t="shared" si="430"/>
        <v>668.8</v>
      </c>
      <c r="M383" s="13">
        <f t="shared" si="431"/>
        <v>1559.8000000000002</v>
      </c>
      <c r="N383" s="67"/>
      <c r="O383" s="13">
        <f t="shared" si="432"/>
        <v>4675</v>
      </c>
      <c r="P383" s="67"/>
      <c r="Q383" s="13">
        <f t="shared" si="416"/>
        <v>1300.1999999999998</v>
      </c>
      <c r="R383" s="13">
        <f t="shared" si="433"/>
        <v>3374.8</v>
      </c>
      <c r="S383" s="42">
        <f t="shared" si="396"/>
        <v>20699.8</v>
      </c>
    </row>
    <row r="384" spans="1:19" s="14" customFormat="1" ht="12">
      <c r="A384" s="11">
        <f t="shared" si="434"/>
        <v>306</v>
      </c>
      <c r="B384" s="12" t="s">
        <v>460</v>
      </c>
      <c r="C384" s="12" t="s">
        <v>173</v>
      </c>
      <c r="D384" s="11" t="s">
        <v>29</v>
      </c>
      <c r="E384" s="11" t="s">
        <v>30</v>
      </c>
      <c r="F384" s="13">
        <v>19800</v>
      </c>
      <c r="G384" s="13">
        <v>0</v>
      </c>
      <c r="H384" s="13">
        <v>0</v>
      </c>
      <c r="I384" s="13">
        <f t="shared" si="391"/>
        <v>568.26</v>
      </c>
      <c r="J384" s="13">
        <f t="shared" si="428"/>
        <v>1405.8</v>
      </c>
      <c r="K384" s="13">
        <f t="shared" si="429"/>
        <v>227.7</v>
      </c>
      <c r="L384" s="42">
        <f t="shared" si="430"/>
        <v>601.91999999999996</v>
      </c>
      <c r="M384" s="13">
        <f t="shared" si="431"/>
        <v>1403.8200000000002</v>
      </c>
      <c r="N384" s="67"/>
      <c r="O384" s="13">
        <f t="shared" si="432"/>
        <v>4207.5</v>
      </c>
      <c r="P384" s="67"/>
      <c r="Q384" s="13">
        <f t="shared" si="416"/>
        <v>1170.1799999999998</v>
      </c>
      <c r="R384" s="13">
        <f t="shared" si="433"/>
        <v>3037.32</v>
      </c>
      <c r="S384" s="42">
        <f t="shared" si="396"/>
        <v>18629.82</v>
      </c>
    </row>
    <row r="385" spans="1:19" s="14" customFormat="1" ht="12">
      <c r="A385" s="11">
        <f t="shared" si="434"/>
        <v>307</v>
      </c>
      <c r="B385" s="12" t="s">
        <v>461</v>
      </c>
      <c r="C385" s="12" t="s">
        <v>173</v>
      </c>
      <c r="D385" s="11" t="s">
        <v>29</v>
      </c>
      <c r="E385" s="11" t="s">
        <v>30</v>
      </c>
      <c r="F385" s="13">
        <v>19800</v>
      </c>
      <c r="G385" s="13">
        <v>0</v>
      </c>
      <c r="H385" s="13">
        <v>0</v>
      </c>
      <c r="I385" s="13">
        <f t="shared" si="391"/>
        <v>568.26</v>
      </c>
      <c r="J385" s="13">
        <f t="shared" si="428"/>
        <v>1405.8</v>
      </c>
      <c r="K385" s="13">
        <f t="shared" si="429"/>
        <v>227.7</v>
      </c>
      <c r="L385" s="42">
        <f t="shared" si="430"/>
        <v>601.91999999999996</v>
      </c>
      <c r="M385" s="13">
        <f t="shared" si="431"/>
        <v>1403.8200000000002</v>
      </c>
      <c r="N385" s="67"/>
      <c r="O385" s="13">
        <f t="shared" si="432"/>
        <v>4207.5</v>
      </c>
      <c r="P385" s="67"/>
      <c r="Q385" s="13">
        <f t="shared" si="416"/>
        <v>1170.1799999999998</v>
      </c>
      <c r="R385" s="13">
        <f t="shared" si="433"/>
        <v>3037.32</v>
      </c>
      <c r="S385" s="42">
        <f t="shared" si="396"/>
        <v>18629.82</v>
      </c>
    </row>
    <row r="386" spans="1:19" s="14" customFormat="1" ht="12">
      <c r="A386" s="11">
        <f t="shared" si="434"/>
        <v>308</v>
      </c>
      <c r="B386" s="12" t="s">
        <v>462</v>
      </c>
      <c r="C386" s="12" t="s">
        <v>173</v>
      </c>
      <c r="D386" s="11" t="s">
        <v>29</v>
      </c>
      <c r="E386" s="11" t="s">
        <v>30</v>
      </c>
      <c r="F386" s="13">
        <v>19800</v>
      </c>
      <c r="G386" s="13">
        <v>0</v>
      </c>
      <c r="H386" s="13">
        <v>0</v>
      </c>
      <c r="I386" s="13">
        <f t="shared" si="391"/>
        <v>568.26</v>
      </c>
      <c r="J386" s="13">
        <f t="shared" si="428"/>
        <v>1405.8</v>
      </c>
      <c r="K386" s="13">
        <f t="shared" si="429"/>
        <v>227.7</v>
      </c>
      <c r="L386" s="42">
        <f t="shared" si="430"/>
        <v>601.91999999999996</v>
      </c>
      <c r="M386" s="13">
        <f t="shared" si="431"/>
        <v>1403.8200000000002</v>
      </c>
      <c r="N386" s="67"/>
      <c r="O386" s="13">
        <f t="shared" si="432"/>
        <v>4207.5</v>
      </c>
      <c r="P386" s="67"/>
      <c r="Q386" s="13">
        <f t="shared" si="416"/>
        <v>1170.1799999999998</v>
      </c>
      <c r="R386" s="13">
        <f t="shared" si="433"/>
        <v>3037.32</v>
      </c>
      <c r="S386" s="42">
        <f t="shared" si="396"/>
        <v>18629.82</v>
      </c>
    </row>
    <row r="387" spans="1:19" s="14" customFormat="1" ht="12">
      <c r="A387" s="11">
        <f t="shared" si="434"/>
        <v>309</v>
      </c>
      <c r="B387" s="12" t="s">
        <v>463</v>
      </c>
      <c r="C387" s="12" t="s">
        <v>173</v>
      </c>
      <c r="D387" s="11" t="s">
        <v>29</v>
      </c>
      <c r="E387" s="11" t="s">
        <v>30</v>
      </c>
      <c r="F387" s="13">
        <v>19800</v>
      </c>
      <c r="G387" s="13">
        <v>0</v>
      </c>
      <c r="H387" s="13">
        <v>0</v>
      </c>
      <c r="I387" s="13">
        <f t="shared" si="391"/>
        <v>568.26</v>
      </c>
      <c r="J387" s="13">
        <f t="shared" si="428"/>
        <v>1405.8</v>
      </c>
      <c r="K387" s="13">
        <f t="shared" si="429"/>
        <v>227.7</v>
      </c>
      <c r="L387" s="42">
        <f t="shared" si="430"/>
        <v>601.91999999999996</v>
      </c>
      <c r="M387" s="13">
        <f t="shared" si="431"/>
        <v>1403.8200000000002</v>
      </c>
      <c r="N387" s="67"/>
      <c r="O387" s="13">
        <f t="shared" si="432"/>
        <v>4207.5</v>
      </c>
      <c r="P387" s="67"/>
      <c r="Q387" s="13">
        <f t="shared" si="416"/>
        <v>1170.1799999999998</v>
      </c>
      <c r="R387" s="13">
        <f t="shared" si="433"/>
        <v>3037.32</v>
      </c>
      <c r="S387" s="42">
        <f t="shared" si="396"/>
        <v>18629.82</v>
      </c>
    </row>
    <row r="388" spans="1:19" s="14" customFormat="1" ht="12">
      <c r="A388" s="11">
        <f t="shared" si="434"/>
        <v>310</v>
      </c>
      <c r="B388" s="12" t="s">
        <v>464</v>
      </c>
      <c r="C388" s="12" t="s">
        <v>189</v>
      </c>
      <c r="D388" s="11" t="s">
        <v>29</v>
      </c>
      <c r="E388" s="11" t="s">
        <v>41</v>
      </c>
      <c r="F388" s="13">
        <v>22000</v>
      </c>
      <c r="G388" s="13">
        <v>0</v>
      </c>
      <c r="H388" s="13">
        <v>0</v>
      </c>
      <c r="I388" s="13">
        <f t="shared" si="391"/>
        <v>631.4</v>
      </c>
      <c r="J388" s="13">
        <f t="shared" si="428"/>
        <v>1561.9999999999998</v>
      </c>
      <c r="K388" s="13">
        <f t="shared" si="429"/>
        <v>253</v>
      </c>
      <c r="L388" s="42">
        <f t="shared" si="430"/>
        <v>668.8</v>
      </c>
      <c r="M388" s="13">
        <f t="shared" si="431"/>
        <v>1559.8000000000002</v>
      </c>
      <c r="N388" s="67"/>
      <c r="O388" s="13">
        <f t="shared" si="432"/>
        <v>4675</v>
      </c>
      <c r="P388" s="67"/>
      <c r="Q388" s="13">
        <f t="shared" si="416"/>
        <v>1300.1999999999998</v>
      </c>
      <c r="R388" s="13">
        <f t="shared" si="433"/>
        <v>3374.8</v>
      </c>
      <c r="S388" s="42">
        <f t="shared" si="396"/>
        <v>20699.8</v>
      </c>
    </row>
    <row r="389" spans="1:19" s="14" customFormat="1" ht="12">
      <c r="A389" s="11">
        <f t="shared" si="434"/>
        <v>311</v>
      </c>
      <c r="B389" s="12" t="s">
        <v>465</v>
      </c>
      <c r="C389" s="12" t="s">
        <v>189</v>
      </c>
      <c r="D389" s="11" t="s">
        <v>29</v>
      </c>
      <c r="E389" s="11" t="s">
        <v>41</v>
      </c>
      <c r="F389" s="13">
        <v>22000</v>
      </c>
      <c r="G389" s="13">
        <v>0</v>
      </c>
      <c r="H389" s="13">
        <v>0</v>
      </c>
      <c r="I389" s="13">
        <f t="shared" si="391"/>
        <v>631.4</v>
      </c>
      <c r="J389" s="13">
        <f t="shared" si="428"/>
        <v>1561.9999999999998</v>
      </c>
      <c r="K389" s="13">
        <f t="shared" si="429"/>
        <v>253</v>
      </c>
      <c r="L389" s="42">
        <f t="shared" si="430"/>
        <v>668.8</v>
      </c>
      <c r="M389" s="13">
        <f t="shared" si="431"/>
        <v>1559.8000000000002</v>
      </c>
      <c r="N389" s="67"/>
      <c r="O389" s="13">
        <f t="shared" si="432"/>
        <v>4675</v>
      </c>
      <c r="P389" s="69">
        <v>14571.42</v>
      </c>
      <c r="Q389" s="42">
        <f t="shared" si="416"/>
        <v>15871.619999999999</v>
      </c>
      <c r="R389" s="42">
        <f t="shared" si="433"/>
        <v>3374.8</v>
      </c>
      <c r="S389" s="42">
        <f t="shared" si="396"/>
        <v>6128.380000000001</v>
      </c>
    </row>
    <row r="390" spans="1:19" s="14" customFormat="1" ht="12">
      <c r="A390" s="11">
        <f t="shared" si="434"/>
        <v>312</v>
      </c>
      <c r="B390" s="12" t="s">
        <v>466</v>
      </c>
      <c r="C390" s="12" t="s">
        <v>189</v>
      </c>
      <c r="D390" s="11" t="s">
        <v>29</v>
      </c>
      <c r="E390" s="11" t="s">
        <v>41</v>
      </c>
      <c r="F390" s="13">
        <v>22000</v>
      </c>
      <c r="G390" s="13">
        <v>0</v>
      </c>
      <c r="H390" s="13">
        <v>0</v>
      </c>
      <c r="I390" s="13">
        <f t="shared" si="391"/>
        <v>631.4</v>
      </c>
      <c r="J390" s="13">
        <f t="shared" si="428"/>
        <v>1561.9999999999998</v>
      </c>
      <c r="K390" s="13">
        <f t="shared" si="429"/>
        <v>253</v>
      </c>
      <c r="L390" s="42">
        <f t="shared" si="430"/>
        <v>668.8</v>
      </c>
      <c r="M390" s="13">
        <f t="shared" si="431"/>
        <v>1559.8000000000002</v>
      </c>
      <c r="N390" s="67"/>
      <c r="O390" s="13">
        <f t="shared" si="432"/>
        <v>4675</v>
      </c>
      <c r="P390" s="67"/>
      <c r="Q390" s="13">
        <f t="shared" si="416"/>
        <v>1300.1999999999998</v>
      </c>
      <c r="R390" s="13">
        <f t="shared" si="433"/>
        <v>3374.8</v>
      </c>
      <c r="S390" s="42">
        <f t="shared" si="396"/>
        <v>20699.8</v>
      </c>
    </row>
    <row r="391" spans="1:19" s="14" customFormat="1" ht="12">
      <c r="A391" s="11">
        <f t="shared" si="434"/>
        <v>313</v>
      </c>
      <c r="B391" s="12" t="s">
        <v>467</v>
      </c>
      <c r="C391" s="12" t="s">
        <v>468</v>
      </c>
      <c r="D391" s="11" t="s">
        <v>29</v>
      </c>
      <c r="E391" s="11" t="s">
        <v>41</v>
      </c>
      <c r="F391" s="13">
        <v>22000</v>
      </c>
      <c r="G391" s="13">
        <v>0</v>
      </c>
      <c r="H391" s="13">
        <v>0</v>
      </c>
      <c r="I391" s="13">
        <f t="shared" si="391"/>
        <v>631.4</v>
      </c>
      <c r="J391" s="13">
        <f t="shared" si="428"/>
        <v>1561.9999999999998</v>
      </c>
      <c r="K391" s="13">
        <f t="shared" si="429"/>
        <v>253</v>
      </c>
      <c r="L391" s="42">
        <f t="shared" si="430"/>
        <v>668.8</v>
      </c>
      <c r="M391" s="13">
        <f t="shared" si="431"/>
        <v>1559.8000000000002</v>
      </c>
      <c r="N391" s="67"/>
      <c r="O391" s="13">
        <f t="shared" si="432"/>
        <v>4675</v>
      </c>
      <c r="P391" s="67"/>
      <c r="Q391" s="13">
        <f t="shared" si="416"/>
        <v>1300.1999999999998</v>
      </c>
      <c r="R391" s="13">
        <f t="shared" si="433"/>
        <v>3374.8</v>
      </c>
      <c r="S391" s="42">
        <f t="shared" si="396"/>
        <v>20699.8</v>
      </c>
    </row>
    <row r="392" spans="1:19" s="14" customFormat="1" ht="12">
      <c r="A392" s="11">
        <f t="shared" si="434"/>
        <v>314</v>
      </c>
      <c r="B392" s="12" t="s">
        <v>469</v>
      </c>
      <c r="C392" s="12" t="s">
        <v>193</v>
      </c>
      <c r="D392" s="11" t="s">
        <v>29</v>
      </c>
      <c r="E392" s="11" t="s">
        <v>41</v>
      </c>
      <c r="F392" s="13">
        <v>22000</v>
      </c>
      <c r="G392" s="13">
        <v>0</v>
      </c>
      <c r="H392" s="13">
        <v>0</v>
      </c>
      <c r="I392" s="13">
        <f t="shared" si="391"/>
        <v>631.4</v>
      </c>
      <c r="J392" s="13">
        <f t="shared" si="428"/>
        <v>1561.9999999999998</v>
      </c>
      <c r="K392" s="13">
        <f t="shared" si="429"/>
        <v>253</v>
      </c>
      <c r="L392" s="42">
        <f t="shared" si="430"/>
        <v>668.8</v>
      </c>
      <c r="M392" s="13">
        <f t="shared" si="431"/>
        <v>1559.8000000000002</v>
      </c>
      <c r="N392" s="67"/>
      <c r="O392" s="13">
        <f t="shared" si="432"/>
        <v>4675</v>
      </c>
      <c r="P392" s="67"/>
      <c r="Q392" s="13">
        <f t="shared" si="416"/>
        <v>1300.1999999999998</v>
      </c>
      <c r="R392" s="13">
        <f t="shared" si="433"/>
        <v>3374.8</v>
      </c>
      <c r="S392" s="42">
        <f t="shared" si="396"/>
        <v>20699.8</v>
      </c>
    </row>
    <row r="393" spans="1:19" s="14" customFormat="1" ht="12">
      <c r="A393" s="11">
        <f t="shared" si="434"/>
        <v>315</v>
      </c>
      <c r="B393" s="12" t="s">
        <v>470</v>
      </c>
      <c r="C393" s="12" t="s">
        <v>193</v>
      </c>
      <c r="D393" s="11" t="s">
        <v>29</v>
      </c>
      <c r="E393" s="11" t="s">
        <v>41</v>
      </c>
      <c r="F393" s="13">
        <v>22000</v>
      </c>
      <c r="G393" s="13">
        <v>0</v>
      </c>
      <c r="H393" s="13">
        <v>0</v>
      </c>
      <c r="I393" s="13">
        <f t="shared" ref="I393:I434" si="435">+F393*2.87%</f>
        <v>631.4</v>
      </c>
      <c r="J393" s="13">
        <f t="shared" si="428"/>
        <v>1561.9999999999998</v>
      </c>
      <c r="K393" s="13">
        <f t="shared" si="429"/>
        <v>253</v>
      </c>
      <c r="L393" s="42">
        <f t="shared" si="430"/>
        <v>668.8</v>
      </c>
      <c r="M393" s="13">
        <f t="shared" si="431"/>
        <v>1559.8000000000002</v>
      </c>
      <c r="N393" s="67"/>
      <c r="O393" s="13">
        <f t="shared" si="432"/>
        <v>4675</v>
      </c>
      <c r="P393" s="69">
        <v>15268.64</v>
      </c>
      <c r="Q393" s="42">
        <f t="shared" si="416"/>
        <v>16568.84</v>
      </c>
      <c r="R393" s="42">
        <f t="shared" si="433"/>
        <v>3374.8</v>
      </c>
      <c r="S393" s="42">
        <f t="shared" ref="S393:S434" si="436">+F393-Q393</f>
        <v>5431.16</v>
      </c>
    </row>
    <row r="394" spans="1:19" s="14" customFormat="1" ht="12">
      <c r="A394" s="11">
        <f t="shared" si="434"/>
        <v>316</v>
      </c>
      <c r="B394" s="12" t="s">
        <v>471</v>
      </c>
      <c r="C394" s="12" t="s">
        <v>193</v>
      </c>
      <c r="D394" s="11" t="s">
        <v>29</v>
      </c>
      <c r="E394" s="11" t="s">
        <v>41</v>
      </c>
      <c r="F394" s="13">
        <v>22000</v>
      </c>
      <c r="G394" s="13">
        <v>0</v>
      </c>
      <c r="H394" s="13">
        <v>0</v>
      </c>
      <c r="I394" s="13">
        <f t="shared" si="435"/>
        <v>631.4</v>
      </c>
      <c r="J394" s="13">
        <f t="shared" si="428"/>
        <v>1561.9999999999998</v>
      </c>
      <c r="K394" s="13">
        <f t="shared" si="429"/>
        <v>253</v>
      </c>
      <c r="L394" s="42">
        <f t="shared" si="430"/>
        <v>668.8</v>
      </c>
      <c r="M394" s="13">
        <f t="shared" si="431"/>
        <v>1559.8000000000002</v>
      </c>
      <c r="N394" s="67"/>
      <c r="O394" s="13">
        <f t="shared" si="432"/>
        <v>4675</v>
      </c>
      <c r="P394" s="67"/>
      <c r="Q394" s="13">
        <f t="shared" si="416"/>
        <v>1300.1999999999998</v>
      </c>
      <c r="R394" s="13">
        <f t="shared" si="433"/>
        <v>3374.8</v>
      </c>
      <c r="S394" s="42">
        <f t="shared" si="436"/>
        <v>20699.8</v>
      </c>
    </row>
    <row r="395" spans="1:19" s="14" customFormat="1" ht="12">
      <c r="A395" s="11">
        <f t="shared" si="434"/>
        <v>317</v>
      </c>
      <c r="B395" s="12" t="s">
        <v>472</v>
      </c>
      <c r="C395" s="12" t="s">
        <v>195</v>
      </c>
      <c r="D395" s="11" t="s">
        <v>29</v>
      </c>
      <c r="E395" s="11" t="s">
        <v>41</v>
      </c>
      <c r="F395" s="13">
        <v>22000</v>
      </c>
      <c r="G395" s="13">
        <v>0</v>
      </c>
      <c r="H395" s="13">
        <v>0</v>
      </c>
      <c r="I395" s="13">
        <f t="shared" si="435"/>
        <v>631.4</v>
      </c>
      <c r="J395" s="13">
        <f t="shared" si="428"/>
        <v>1561.9999999999998</v>
      </c>
      <c r="K395" s="13">
        <f t="shared" si="429"/>
        <v>253</v>
      </c>
      <c r="L395" s="42">
        <f t="shared" si="430"/>
        <v>668.8</v>
      </c>
      <c r="M395" s="13">
        <f t="shared" si="431"/>
        <v>1559.8000000000002</v>
      </c>
      <c r="N395" s="67">
        <v>1190.1199999999999</v>
      </c>
      <c r="O395" s="13">
        <f t="shared" si="432"/>
        <v>4675</v>
      </c>
      <c r="P395" s="67"/>
      <c r="Q395" s="13">
        <f t="shared" si="416"/>
        <v>2490.3199999999997</v>
      </c>
      <c r="R395" s="13">
        <f t="shared" si="433"/>
        <v>3374.8</v>
      </c>
      <c r="S395" s="42">
        <f t="shared" si="436"/>
        <v>19509.68</v>
      </c>
    </row>
    <row r="396" spans="1:19" s="14" customFormat="1" ht="12">
      <c r="A396" s="11">
        <f t="shared" si="434"/>
        <v>318</v>
      </c>
      <c r="B396" s="12" t="s">
        <v>473</v>
      </c>
      <c r="C396" s="12" t="s">
        <v>195</v>
      </c>
      <c r="D396" s="11" t="s">
        <v>29</v>
      </c>
      <c r="E396" s="11" t="s">
        <v>41</v>
      </c>
      <c r="F396" s="13">
        <v>22000</v>
      </c>
      <c r="G396" s="13">
        <v>0</v>
      </c>
      <c r="H396" s="13">
        <v>0</v>
      </c>
      <c r="I396" s="13">
        <f t="shared" si="435"/>
        <v>631.4</v>
      </c>
      <c r="J396" s="13">
        <f t="shared" si="428"/>
        <v>1561.9999999999998</v>
      </c>
      <c r="K396" s="13">
        <f t="shared" si="429"/>
        <v>253</v>
      </c>
      <c r="L396" s="42">
        <f t="shared" si="430"/>
        <v>668.8</v>
      </c>
      <c r="M396" s="13">
        <f t="shared" si="431"/>
        <v>1559.8000000000002</v>
      </c>
      <c r="N396" s="67"/>
      <c r="O396" s="13">
        <f t="shared" si="432"/>
        <v>4675</v>
      </c>
      <c r="P396" s="67"/>
      <c r="Q396" s="13">
        <f t="shared" si="416"/>
        <v>1300.1999999999998</v>
      </c>
      <c r="R396" s="13">
        <f t="shared" si="433"/>
        <v>3374.8</v>
      </c>
      <c r="S396" s="42">
        <f t="shared" si="436"/>
        <v>20699.8</v>
      </c>
    </row>
    <row r="397" spans="1:19" s="14" customFormat="1" ht="12">
      <c r="A397" s="11">
        <f t="shared" si="434"/>
        <v>319</v>
      </c>
      <c r="B397" s="12" t="s">
        <v>474</v>
      </c>
      <c r="C397" s="12" t="s">
        <v>195</v>
      </c>
      <c r="D397" s="11" t="s">
        <v>29</v>
      </c>
      <c r="E397" s="11" t="s">
        <v>41</v>
      </c>
      <c r="F397" s="13">
        <v>22000</v>
      </c>
      <c r="G397" s="13">
        <v>0</v>
      </c>
      <c r="H397" s="13">
        <v>0</v>
      </c>
      <c r="I397" s="13">
        <f t="shared" si="435"/>
        <v>631.4</v>
      </c>
      <c r="J397" s="13">
        <f t="shared" si="428"/>
        <v>1561.9999999999998</v>
      </c>
      <c r="K397" s="13">
        <f t="shared" si="429"/>
        <v>253</v>
      </c>
      <c r="L397" s="42">
        <f t="shared" si="430"/>
        <v>668.8</v>
      </c>
      <c r="M397" s="13">
        <f t="shared" si="431"/>
        <v>1559.8000000000002</v>
      </c>
      <c r="N397" s="67"/>
      <c r="O397" s="13">
        <f t="shared" si="432"/>
        <v>4675</v>
      </c>
      <c r="P397" s="67"/>
      <c r="Q397" s="13">
        <f t="shared" si="416"/>
        <v>1300.1999999999998</v>
      </c>
      <c r="R397" s="13">
        <f t="shared" si="433"/>
        <v>3374.8</v>
      </c>
      <c r="S397" s="42">
        <f t="shared" si="436"/>
        <v>20699.8</v>
      </c>
    </row>
    <row r="398" spans="1:19" s="14" customFormat="1" ht="12">
      <c r="A398" s="11">
        <f t="shared" si="434"/>
        <v>320</v>
      </c>
      <c r="B398" s="12" t="s">
        <v>475</v>
      </c>
      <c r="C398" s="12" t="s">
        <v>195</v>
      </c>
      <c r="D398" s="11" t="s">
        <v>29</v>
      </c>
      <c r="E398" s="11" t="s">
        <v>41</v>
      </c>
      <c r="F398" s="13">
        <v>19800</v>
      </c>
      <c r="G398" s="13">
        <v>0</v>
      </c>
      <c r="H398" s="13">
        <v>0</v>
      </c>
      <c r="I398" s="13">
        <f t="shared" si="435"/>
        <v>568.26</v>
      </c>
      <c r="J398" s="13">
        <f t="shared" si="428"/>
        <v>1405.8</v>
      </c>
      <c r="K398" s="13">
        <f t="shared" si="429"/>
        <v>227.7</v>
      </c>
      <c r="L398" s="42">
        <f t="shared" si="430"/>
        <v>601.91999999999996</v>
      </c>
      <c r="M398" s="13">
        <f t="shared" si="431"/>
        <v>1403.8200000000002</v>
      </c>
      <c r="N398" s="67">
        <v>1190.1199999999999</v>
      </c>
      <c r="O398" s="13">
        <f t="shared" si="432"/>
        <v>4207.5</v>
      </c>
      <c r="P398" s="67"/>
      <c r="Q398" s="13">
        <f t="shared" si="416"/>
        <v>2360.2999999999997</v>
      </c>
      <c r="R398" s="13">
        <f t="shared" si="433"/>
        <v>3037.32</v>
      </c>
      <c r="S398" s="42">
        <f t="shared" si="436"/>
        <v>17439.7</v>
      </c>
    </row>
    <row r="399" spans="1:19" s="14" customFormat="1" ht="12">
      <c r="A399" s="11">
        <f t="shared" si="434"/>
        <v>321</v>
      </c>
      <c r="B399" s="12" t="s">
        <v>476</v>
      </c>
      <c r="C399" s="12" t="s">
        <v>195</v>
      </c>
      <c r="D399" s="11" t="s">
        <v>29</v>
      </c>
      <c r="E399" s="11" t="s">
        <v>41</v>
      </c>
      <c r="F399" s="13">
        <v>19800</v>
      </c>
      <c r="G399" s="13">
        <v>0</v>
      </c>
      <c r="H399" s="13">
        <v>0</v>
      </c>
      <c r="I399" s="13">
        <f t="shared" si="435"/>
        <v>568.26</v>
      </c>
      <c r="J399" s="13">
        <f t="shared" si="428"/>
        <v>1405.8</v>
      </c>
      <c r="K399" s="13">
        <f t="shared" si="429"/>
        <v>227.7</v>
      </c>
      <c r="L399" s="42">
        <f t="shared" si="430"/>
        <v>601.91999999999996</v>
      </c>
      <c r="M399" s="13">
        <f t="shared" si="431"/>
        <v>1403.8200000000002</v>
      </c>
      <c r="N399" s="67">
        <v>1190.1199999999999</v>
      </c>
      <c r="O399" s="13">
        <f t="shared" si="432"/>
        <v>4207.5</v>
      </c>
      <c r="P399" s="67"/>
      <c r="Q399" s="13">
        <f t="shared" si="416"/>
        <v>2360.2999999999997</v>
      </c>
      <c r="R399" s="13">
        <f t="shared" si="433"/>
        <v>3037.32</v>
      </c>
      <c r="S399" s="42">
        <f t="shared" si="436"/>
        <v>17439.7</v>
      </c>
    </row>
    <row r="400" spans="1:19" s="14" customFormat="1" ht="12">
      <c r="A400" s="11">
        <f t="shared" si="434"/>
        <v>322</v>
      </c>
      <c r="B400" s="12" t="s">
        <v>477</v>
      </c>
      <c r="C400" s="12" t="s">
        <v>195</v>
      </c>
      <c r="D400" s="11" t="s">
        <v>29</v>
      </c>
      <c r="E400" s="11" t="s">
        <v>41</v>
      </c>
      <c r="F400" s="13">
        <v>19800</v>
      </c>
      <c r="G400" s="13">
        <v>0</v>
      </c>
      <c r="H400" s="13">
        <v>0</v>
      </c>
      <c r="I400" s="13">
        <f t="shared" si="435"/>
        <v>568.26</v>
      </c>
      <c r="J400" s="13">
        <f t="shared" si="428"/>
        <v>1405.8</v>
      </c>
      <c r="K400" s="13">
        <f t="shared" si="429"/>
        <v>227.7</v>
      </c>
      <c r="L400" s="42">
        <f t="shared" si="430"/>
        <v>601.91999999999996</v>
      </c>
      <c r="M400" s="13">
        <f t="shared" si="431"/>
        <v>1403.8200000000002</v>
      </c>
      <c r="N400" s="67"/>
      <c r="O400" s="13">
        <f t="shared" si="432"/>
        <v>4207.5</v>
      </c>
      <c r="P400" s="67"/>
      <c r="Q400" s="13">
        <f t="shared" si="416"/>
        <v>1170.1799999999998</v>
      </c>
      <c r="R400" s="13">
        <f t="shared" si="433"/>
        <v>3037.32</v>
      </c>
      <c r="S400" s="42">
        <f t="shared" si="436"/>
        <v>18629.82</v>
      </c>
    </row>
    <row r="401" spans="1:19" s="14" customFormat="1" ht="12">
      <c r="A401" s="11">
        <f t="shared" si="434"/>
        <v>323</v>
      </c>
      <c r="B401" s="12" t="s">
        <v>478</v>
      </c>
      <c r="C401" s="12" t="s">
        <v>479</v>
      </c>
      <c r="D401" s="11" t="s">
        <v>29</v>
      </c>
      <c r="E401" s="11" t="s">
        <v>41</v>
      </c>
      <c r="F401" s="13">
        <v>18809.45</v>
      </c>
      <c r="G401" s="13">
        <v>0</v>
      </c>
      <c r="H401" s="13">
        <v>0</v>
      </c>
      <c r="I401" s="13">
        <f t="shared" si="435"/>
        <v>539.83121500000004</v>
      </c>
      <c r="J401" s="13">
        <f t="shared" si="428"/>
        <v>1335.4709499999999</v>
      </c>
      <c r="K401" s="13">
        <f t="shared" si="429"/>
        <v>216.30867499999999</v>
      </c>
      <c r="L401" s="42">
        <f t="shared" si="430"/>
        <v>571.80727999999999</v>
      </c>
      <c r="M401" s="13">
        <f t="shared" si="431"/>
        <v>1333.5900050000002</v>
      </c>
      <c r="N401" s="67"/>
      <c r="O401" s="13">
        <f t="shared" si="432"/>
        <v>3997.0081250000003</v>
      </c>
      <c r="P401" s="69">
        <v>9175.35</v>
      </c>
      <c r="Q401" s="42">
        <f t="shared" si="416"/>
        <v>10286.988495000001</v>
      </c>
      <c r="R401" s="42">
        <f t="shared" si="433"/>
        <v>2885.3696300000001</v>
      </c>
      <c r="S401" s="42">
        <f t="shared" si="436"/>
        <v>8522.4615049999993</v>
      </c>
    </row>
    <row r="402" spans="1:19" s="14" customFormat="1" ht="12">
      <c r="A402" s="50" t="s">
        <v>370</v>
      </c>
      <c r="B402" s="57"/>
      <c r="C402" s="57"/>
      <c r="D402" s="55"/>
      <c r="E402" s="55"/>
      <c r="F402" s="57"/>
      <c r="G402" s="57"/>
      <c r="H402" s="56"/>
      <c r="I402" s="57"/>
      <c r="J402" s="56"/>
      <c r="K402" s="56"/>
      <c r="L402" s="57"/>
      <c r="M402" s="56"/>
      <c r="N402" s="70"/>
      <c r="O402" s="56"/>
      <c r="P402" s="56"/>
      <c r="Q402" s="56"/>
      <c r="R402" s="56"/>
      <c r="S402" s="57"/>
    </row>
    <row r="403" spans="1:19" s="44" customFormat="1" ht="12">
      <c r="A403" s="17">
        <f>A401+1</f>
        <v>324</v>
      </c>
      <c r="B403" s="68" t="s">
        <v>480</v>
      </c>
      <c r="C403" s="68" t="s">
        <v>295</v>
      </c>
      <c r="D403" s="17" t="s">
        <v>29</v>
      </c>
      <c r="E403" s="17" t="s">
        <v>30</v>
      </c>
      <c r="F403" s="42">
        <v>132825</v>
      </c>
      <c r="G403" s="42">
        <v>26883.38</v>
      </c>
      <c r="H403" s="42">
        <v>0</v>
      </c>
      <c r="I403" s="42">
        <f t="shared" si="435"/>
        <v>3812.0774999999999</v>
      </c>
      <c r="J403" s="42">
        <f t="shared" ref="J403:J412" si="437">F403*7.1%</f>
        <v>9430.5749999999989</v>
      </c>
      <c r="K403" s="42">
        <f t="shared" ref="K403:K407" si="438">62400*1.15%</f>
        <v>717.6</v>
      </c>
      <c r="L403" s="42">
        <f t="shared" ref="L403:L412" si="439">+F403*3.04%</f>
        <v>4037.88</v>
      </c>
      <c r="M403" s="42">
        <f t="shared" ref="M403:M412" si="440">F403*7.09%</f>
        <v>9417.2925000000014</v>
      </c>
      <c r="N403" s="69"/>
      <c r="O403" s="42">
        <f t="shared" ref="O403:O412" si="441">I403+J403+K403+L403+M403</f>
        <v>27415.425000000003</v>
      </c>
      <c r="P403" s="69">
        <v>2170.39</v>
      </c>
      <c r="Q403" s="42">
        <f t="shared" ref="Q403:Q468" si="442">+I403+L403+N403+P403+G403+H403</f>
        <v>36903.727500000001</v>
      </c>
      <c r="R403" s="42">
        <f t="shared" ref="R403:R412" si="443">+M403+K403+J403</f>
        <v>19565.467499999999</v>
      </c>
      <c r="S403" s="42">
        <f t="shared" si="436"/>
        <v>95921.272499999992</v>
      </c>
    </row>
    <row r="404" spans="1:19" s="44" customFormat="1" ht="12">
      <c r="A404" s="17">
        <f>A403+1</f>
        <v>325</v>
      </c>
      <c r="B404" s="68" t="s">
        <v>481</v>
      </c>
      <c r="C404" s="68" t="s">
        <v>374</v>
      </c>
      <c r="D404" s="17" t="s">
        <v>29</v>
      </c>
      <c r="E404" s="17" t="s">
        <v>41</v>
      </c>
      <c r="F404" s="42">
        <v>73039.33</v>
      </c>
      <c r="G404" s="42">
        <v>12820.29</v>
      </c>
      <c r="H404" s="42">
        <v>0</v>
      </c>
      <c r="I404" s="42">
        <f t="shared" si="435"/>
        <v>2096.2287710000001</v>
      </c>
      <c r="J404" s="42">
        <f t="shared" si="437"/>
        <v>5185.7924299999995</v>
      </c>
      <c r="K404" s="42">
        <f t="shared" si="438"/>
        <v>717.6</v>
      </c>
      <c r="L404" s="42">
        <f t="shared" si="439"/>
        <v>2220.3956320000002</v>
      </c>
      <c r="M404" s="42">
        <f t="shared" si="440"/>
        <v>5178.4884970000003</v>
      </c>
      <c r="N404" s="69"/>
      <c r="O404" s="42">
        <f t="shared" si="441"/>
        <v>15398.50533</v>
      </c>
      <c r="P404" s="69">
        <v>1855.99</v>
      </c>
      <c r="Q404" s="42">
        <f t="shared" si="442"/>
        <v>18992.904403</v>
      </c>
      <c r="R404" s="42">
        <f t="shared" si="443"/>
        <v>11081.880927</v>
      </c>
      <c r="S404" s="42">
        <f t="shared" si="436"/>
        <v>54046.425597000001</v>
      </c>
    </row>
    <row r="405" spans="1:19" s="44" customFormat="1" ht="12">
      <c r="A405" s="17">
        <f t="shared" ref="A405:A412" si="444">A404+1</f>
        <v>326</v>
      </c>
      <c r="B405" s="68" t="s">
        <v>482</v>
      </c>
      <c r="C405" s="68" t="s">
        <v>374</v>
      </c>
      <c r="D405" s="17" t="s">
        <v>29</v>
      </c>
      <c r="E405" s="17" t="s">
        <v>30</v>
      </c>
      <c r="F405" s="42">
        <v>72688</v>
      </c>
      <c r="G405" s="42">
        <v>12737.65</v>
      </c>
      <c r="H405" s="42">
        <v>0</v>
      </c>
      <c r="I405" s="42">
        <f t="shared" si="435"/>
        <v>2086.1455999999998</v>
      </c>
      <c r="J405" s="42">
        <f t="shared" si="437"/>
        <v>5160.848</v>
      </c>
      <c r="K405" s="42">
        <f t="shared" si="438"/>
        <v>717.6</v>
      </c>
      <c r="L405" s="42">
        <f t="shared" si="439"/>
        <v>2209.7152000000001</v>
      </c>
      <c r="M405" s="42">
        <f t="shared" si="440"/>
        <v>5153.5792000000001</v>
      </c>
      <c r="N405" s="69"/>
      <c r="O405" s="42">
        <f t="shared" si="441"/>
        <v>15327.888000000001</v>
      </c>
      <c r="P405" s="69">
        <v>1872.21</v>
      </c>
      <c r="Q405" s="42">
        <f t="shared" si="442"/>
        <v>18905.720799999999</v>
      </c>
      <c r="R405" s="42">
        <f t="shared" si="443"/>
        <v>11032.0272</v>
      </c>
      <c r="S405" s="42">
        <f t="shared" si="436"/>
        <v>53782.279200000004</v>
      </c>
    </row>
    <row r="406" spans="1:19" s="44" customFormat="1" ht="12">
      <c r="A406" s="17">
        <f t="shared" si="444"/>
        <v>327</v>
      </c>
      <c r="B406" s="68" t="s">
        <v>483</v>
      </c>
      <c r="C406" s="68" t="s">
        <v>374</v>
      </c>
      <c r="D406" s="17" t="s">
        <v>29</v>
      </c>
      <c r="E406" s="17" t="s">
        <v>41</v>
      </c>
      <c r="F406" s="42">
        <v>72688</v>
      </c>
      <c r="G406" s="42">
        <v>12737.65</v>
      </c>
      <c r="H406" s="42">
        <v>0</v>
      </c>
      <c r="I406" s="42">
        <f t="shared" si="435"/>
        <v>2086.1455999999998</v>
      </c>
      <c r="J406" s="42">
        <f t="shared" si="437"/>
        <v>5160.848</v>
      </c>
      <c r="K406" s="42">
        <f t="shared" si="438"/>
        <v>717.6</v>
      </c>
      <c r="L406" s="42">
        <f t="shared" si="439"/>
        <v>2209.7152000000001</v>
      </c>
      <c r="M406" s="42">
        <f t="shared" si="440"/>
        <v>5153.5792000000001</v>
      </c>
      <c r="N406" s="69"/>
      <c r="O406" s="42">
        <f t="shared" si="441"/>
        <v>15327.888000000001</v>
      </c>
      <c r="P406" s="69">
        <v>1872.21</v>
      </c>
      <c r="Q406" s="42">
        <f t="shared" si="442"/>
        <v>18905.720799999999</v>
      </c>
      <c r="R406" s="42">
        <f t="shared" si="443"/>
        <v>11032.0272</v>
      </c>
      <c r="S406" s="42">
        <f t="shared" si="436"/>
        <v>53782.279200000004</v>
      </c>
    </row>
    <row r="407" spans="1:19" s="44" customFormat="1" ht="12">
      <c r="A407" s="17">
        <f t="shared" si="444"/>
        <v>328</v>
      </c>
      <c r="B407" s="68" t="s">
        <v>484</v>
      </c>
      <c r="C407" s="68" t="s">
        <v>374</v>
      </c>
      <c r="D407" s="17" t="s">
        <v>29</v>
      </c>
      <c r="E407" s="17" t="s">
        <v>30</v>
      </c>
      <c r="F407" s="42">
        <v>72688</v>
      </c>
      <c r="G407" s="42">
        <v>11672.14</v>
      </c>
      <c r="H407" s="42">
        <v>0</v>
      </c>
      <c r="I407" s="42">
        <f t="shared" si="435"/>
        <v>2086.1455999999998</v>
      </c>
      <c r="J407" s="42">
        <f t="shared" si="437"/>
        <v>5160.848</v>
      </c>
      <c r="K407" s="42">
        <f t="shared" si="438"/>
        <v>717.6</v>
      </c>
      <c r="L407" s="42">
        <f t="shared" si="439"/>
        <v>2209.7152000000001</v>
      </c>
      <c r="M407" s="42">
        <f t="shared" si="440"/>
        <v>5153.5792000000001</v>
      </c>
      <c r="N407" s="69">
        <v>2380.2399999999998</v>
      </c>
      <c r="O407" s="42">
        <f t="shared" si="441"/>
        <v>15327.888000000001</v>
      </c>
      <c r="P407" s="69">
        <f>4252.45-2380.24</f>
        <v>1872.21</v>
      </c>
      <c r="Q407" s="42">
        <f t="shared" si="442"/>
        <v>20220.450799999999</v>
      </c>
      <c r="R407" s="42">
        <f t="shared" si="443"/>
        <v>11032.0272</v>
      </c>
      <c r="S407" s="42">
        <f t="shared" si="436"/>
        <v>52467.549200000001</v>
      </c>
    </row>
    <row r="408" spans="1:19" s="14" customFormat="1" ht="12">
      <c r="A408" s="11">
        <f t="shared" si="444"/>
        <v>329</v>
      </c>
      <c r="B408" s="12" t="s">
        <v>485</v>
      </c>
      <c r="C408" s="12" t="s">
        <v>55</v>
      </c>
      <c r="D408" s="11" t="s">
        <v>29</v>
      </c>
      <c r="E408" s="11" t="s">
        <v>30</v>
      </c>
      <c r="F408" s="13">
        <v>52635</v>
      </c>
      <c r="G408" s="13">
        <v>5487.97</v>
      </c>
      <c r="H408" s="13">
        <v>0</v>
      </c>
      <c r="I408" s="13">
        <f t="shared" si="435"/>
        <v>1510.6244999999999</v>
      </c>
      <c r="J408" s="13">
        <f t="shared" si="437"/>
        <v>3737.0849999999996</v>
      </c>
      <c r="K408" s="13">
        <f t="shared" ref="K408:K412" si="445">F408*1.15%</f>
        <v>605.30250000000001</v>
      </c>
      <c r="L408" s="42">
        <f t="shared" si="439"/>
        <v>1600.104</v>
      </c>
      <c r="M408" s="13">
        <f t="shared" si="440"/>
        <v>3731.8215000000005</v>
      </c>
      <c r="N408" s="67"/>
      <c r="O408" s="13">
        <f t="shared" si="441"/>
        <v>11184.9375</v>
      </c>
      <c r="P408" s="67"/>
      <c r="Q408" s="13">
        <f t="shared" si="442"/>
        <v>8598.6985000000004</v>
      </c>
      <c r="R408" s="13">
        <f t="shared" si="443"/>
        <v>8074.2090000000007</v>
      </c>
      <c r="S408" s="42">
        <f t="shared" si="436"/>
        <v>44036.301500000001</v>
      </c>
    </row>
    <row r="409" spans="1:19" s="14" customFormat="1" ht="12">
      <c r="A409" s="11">
        <f t="shared" si="444"/>
        <v>330</v>
      </c>
      <c r="B409" s="12" t="s">
        <v>486</v>
      </c>
      <c r="C409" s="12" t="s">
        <v>321</v>
      </c>
      <c r="D409" s="11" t="s">
        <v>29</v>
      </c>
      <c r="E409" s="11" t="s">
        <v>30</v>
      </c>
      <c r="F409" s="13">
        <v>34500</v>
      </c>
      <c r="G409" s="13">
        <v>0</v>
      </c>
      <c r="H409" s="13">
        <v>0</v>
      </c>
      <c r="I409" s="13">
        <f t="shared" si="435"/>
        <v>990.15</v>
      </c>
      <c r="J409" s="13">
        <f t="shared" si="437"/>
        <v>2449.5</v>
      </c>
      <c r="K409" s="13">
        <f t="shared" si="445"/>
        <v>396.75</v>
      </c>
      <c r="L409" s="42">
        <f t="shared" si="439"/>
        <v>1048.8</v>
      </c>
      <c r="M409" s="13">
        <f t="shared" si="440"/>
        <v>2446.0500000000002</v>
      </c>
      <c r="N409" s="67">
        <v>1190.1199999999999</v>
      </c>
      <c r="O409" s="13">
        <f t="shared" si="441"/>
        <v>7331.25</v>
      </c>
      <c r="P409" s="67"/>
      <c r="Q409" s="13">
        <f t="shared" si="442"/>
        <v>3229.0699999999997</v>
      </c>
      <c r="R409" s="13">
        <f t="shared" si="443"/>
        <v>5292.3</v>
      </c>
      <c r="S409" s="42">
        <f t="shared" si="436"/>
        <v>31270.93</v>
      </c>
    </row>
    <row r="410" spans="1:19" s="14" customFormat="1" ht="12">
      <c r="A410" s="11">
        <f t="shared" si="444"/>
        <v>331</v>
      </c>
      <c r="B410" s="12" t="s">
        <v>487</v>
      </c>
      <c r="C410" s="12" t="s">
        <v>321</v>
      </c>
      <c r="D410" s="11" t="s">
        <v>45</v>
      </c>
      <c r="E410" s="11" t="s">
        <v>30</v>
      </c>
      <c r="F410" s="13">
        <v>34500</v>
      </c>
      <c r="G410" s="13">
        <v>0</v>
      </c>
      <c r="H410" s="13">
        <v>0</v>
      </c>
      <c r="I410" s="13">
        <f t="shared" si="435"/>
        <v>990.15</v>
      </c>
      <c r="J410" s="13">
        <f t="shared" si="437"/>
        <v>2449.5</v>
      </c>
      <c r="K410" s="13">
        <f t="shared" si="445"/>
        <v>396.75</v>
      </c>
      <c r="L410" s="42">
        <f t="shared" si="439"/>
        <v>1048.8</v>
      </c>
      <c r="M410" s="13">
        <f t="shared" si="440"/>
        <v>2446.0500000000002</v>
      </c>
      <c r="N410" s="67"/>
      <c r="O410" s="13">
        <f t="shared" si="441"/>
        <v>7331.25</v>
      </c>
      <c r="P410" s="67"/>
      <c r="Q410" s="13">
        <f t="shared" si="442"/>
        <v>2038.9499999999998</v>
      </c>
      <c r="R410" s="13">
        <f t="shared" si="443"/>
        <v>5292.3</v>
      </c>
      <c r="S410" s="42">
        <f t="shared" si="436"/>
        <v>32461.05</v>
      </c>
    </row>
    <row r="411" spans="1:19" s="14" customFormat="1" ht="12">
      <c r="A411" s="11">
        <f t="shared" si="444"/>
        <v>332</v>
      </c>
      <c r="B411" s="12" t="s">
        <v>488</v>
      </c>
      <c r="C411" s="12" t="s">
        <v>321</v>
      </c>
      <c r="D411" s="11" t="s">
        <v>45</v>
      </c>
      <c r="E411" s="11" t="s">
        <v>30</v>
      </c>
      <c r="F411" s="13">
        <v>34500</v>
      </c>
      <c r="G411" s="13">
        <v>0</v>
      </c>
      <c r="H411" s="13">
        <v>0</v>
      </c>
      <c r="I411" s="13">
        <f t="shared" si="435"/>
        <v>990.15</v>
      </c>
      <c r="J411" s="13">
        <f t="shared" si="437"/>
        <v>2449.5</v>
      </c>
      <c r="K411" s="13">
        <f t="shared" si="445"/>
        <v>396.75</v>
      </c>
      <c r="L411" s="42">
        <f t="shared" si="439"/>
        <v>1048.8</v>
      </c>
      <c r="M411" s="13">
        <f t="shared" si="440"/>
        <v>2446.0500000000002</v>
      </c>
      <c r="N411" s="67"/>
      <c r="O411" s="13">
        <f t="shared" si="441"/>
        <v>7331.25</v>
      </c>
      <c r="P411" s="69">
        <v>1000</v>
      </c>
      <c r="Q411" s="42">
        <f t="shared" si="442"/>
        <v>3038.95</v>
      </c>
      <c r="R411" s="42">
        <f t="shared" si="443"/>
        <v>5292.3</v>
      </c>
      <c r="S411" s="42">
        <f t="shared" si="436"/>
        <v>31461.05</v>
      </c>
    </row>
    <row r="412" spans="1:19" s="14" customFormat="1" ht="12">
      <c r="A412" s="11">
        <f t="shared" si="444"/>
        <v>333</v>
      </c>
      <c r="B412" s="12" t="s">
        <v>489</v>
      </c>
      <c r="C412" s="12" t="s">
        <v>38</v>
      </c>
      <c r="D412" s="11" t="s">
        <v>29</v>
      </c>
      <c r="E412" s="11" t="s">
        <v>30</v>
      </c>
      <c r="F412" s="13">
        <v>32465.74</v>
      </c>
      <c r="G412" s="13">
        <v>0</v>
      </c>
      <c r="H412" s="13">
        <v>0</v>
      </c>
      <c r="I412" s="13">
        <f t="shared" si="435"/>
        <v>931.76673800000003</v>
      </c>
      <c r="J412" s="13">
        <f t="shared" si="437"/>
        <v>2305.06754</v>
      </c>
      <c r="K412" s="13">
        <f t="shared" si="445"/>
        <v>373.35601000000003</v>
      </c>
      <c r="L412" s="42">
        <f t="shared" si="439"/>
        <v>986.95849600000008</v>
      </c>
      <c r="M412" s="13">
        <f t="shared" si="440"/>
        <v>2301.8209660000002</v>
      </c>
      <c r="N412" s="67"/>
      <c r="O412" s="13">
        <f t="shared" si="441"/>
        <v>6898.9697500000002</v>
      </c>
      <c r="P412" s="67"/>
      <c r="Q412" s="13">
        <f t="shared" si="442"/>
        <v>1918.725234</v>
      </c>
      <c r="R412" s="13">
        <f t="shared" si="443"/>
        <v>4980.2445160000007</v>
      </c>
      <c r="S412" s="42">
        <f t="shared" si="436"/>
        <v>30547.014766</v>
      </c>
    </row>
    <row r="413" spans="1:19" s="14" customFormat="1" ht="12">
      <c r="A413" s="50" t="s">
        <v>386</v>
      </c>
      <c r="B413" s="57"/>
      <c r="C413" s="57"/>
      <c r="D413" s="55"/>
      <c r="E413" s="55"/>
      <c r="F413" s="57"/>
      <c r="G413" s="57"/>
      <c r="H413" s="56"/>
      <c r="I413" s="57"/>
      <c r="J413" s="56"/>
      <c r="K413" s="56"/>
      <c r="L413" s="57"/>
      <c r="M413" s="56"/>
      <c r="N413" s="70"/>
      <c r="O413" s="56"/>
      <c r="P413" s="70"/>
      <c r="Q413" s="56"/>
      <c r="R413" s="56"/>
      <c r="S413" s="57"/>
    </row>
    <row r="414" spans="1:19" s="44" customFormat="1" ht="12">
      <c r="A414" s="17">
        <f>A412+1</f>
        <v>334</v>
      </c>
      <c r="B414" s="68" t="s">
        <v>490</v>
      </c>
      <c r="C414" s="68" t="s">
        <v>65</v>
      </c>
      <c r="D414" s="17" t="s">
        <v>29</v>
      </c>
      <c r="E414" s="17" t="s">
        <v>30</v>
      </c>
      <c r="F414" s="42">
        <v>32465.74</v>
      </c>
      <c r="G414" s="42">
        <v>0</v>
      </c>
      <c r="H414" s="42">
        <v>0</v>
      </c>
      <c r="I414" s="42">
        <f>+F414*2.87%</f>
        <v>931.76673800000003</v>
      </c>
      <c r="J414" s="42">
        <f>F414*7.1%</f>
        <v>2305.06754</v>
      </c>
      <c r="K414" s="42">
        <f>F414*1.15%</f>
        <v>373.35601000000003</v>
      </c>
      <c r="L414" s="42">
        <f>+F414*3.04%</f>
        <v>986.95849600000008</v>
      </c>
      <c r="M414" s="42">
        <f>F414*7.09%</f>
        <v>2301.8209660000002</v>
      </c>
      <c r="N414" s="69"/>
      <c r="O414" s="42">
        <f>I414+J414+K414+L414+M414</f>
        <v>6898.9697500000002</v>
      </c>
      <c r="P414" s="69"/>
      <c r="Q414" s="42">
        <f>+I414+L414+N414+P414+G414+H414</f>
        <v>1918.725234</v>
      </c>
      <c r="R414" s="42">
        <f>+M414+K414+J414</f>
        <v>4980.2445160000007</v>
      </c>
      <c r="S414" s="42">
        <f>+F414-Q414</f>
        <v>30547.014766</v>
      </c>
    </row>
    <row r="415" spans="1:19" s="14" customFormat="1" ht="12">
      <c r="A415" s="50" t="s">
        <v>390</v>
      </c>
      <c r="B415" s="57"/>
      <c r="C415" s="57"/>
      <c r="D415" s="55"/>
      <c r="E415" s="55"/>
      <c r="F415" s="57"/>
      <c r="G415" s="57"/>
      <c r="H415" s="56"/>
      <c r="I415" s="57"/>
      <c r="J415" s="56"/>
      <c r="K415" s="56"/>
      <c r="L415" s="57"/>
      <c r="M415" s="56"/>
      <c r="N415" s="70"/>
      <c r="O415" s="56"/>
      <c r="P415" s="70"/>
      <c r="Q415" s="56"/>
      <c r="R415" s="56"/>
      <c r="S415" s="57"/>
    </row>
    <row r="416" spans="1:19" s="44" customFormat="1" ht="12">
      <c r="A416" s="17">
        <f>A414+1</f>
        <v>335</v>
      </c>
      <c r="B416" s="68" t="s">
        <v>491</v>
      </c>
      <c r="C416" s="68" t="s">
        <v>55</v>
      </c>
      <c r="D416" s="17" t="s">
        <v>29</v>
      </c>
      <c r="E416" s="17" t="s">
        <v>30</v>
      </c>
      <c r="F416" s="42">
        <v>66220</v>
      </c>
      <c r="G416" s="42">
        <v>4181.1099999999997</v>
      </c>
      <c r="H416" s="42">
        <v>0</v>
      </c>
      <c r="I416" s="42">
        <f>+F416*2.87%</f>
        <v>1900.5139999999999</v>
      </c>
      <c r="J416" s="42">
        <f t="shared" ref="J416" si="446">F416*7.1%</f>
        <v>4701.62</v>
      </c>
      <c r="K416" s="42">
        <f t="shared" ref="K416" si="447">62400*1.15%</f>
        <v>717.6</v>
      </c>
      <c r="L416" s="42">
        <f>+F416*3.04%</f>
        <v>2013.088</v>
      </c>
      <c r="M416" s="42">
        <f>F416*7.09%</f>
        <v>4694.9980000000005</v>
      </c>
      <c r="N416" s="69">
        <v>2380.2399999999998</v>
      </c>
      <c r="O416" s="42">
        <f t="shared" ref="O416" si="448">I416+J416+K416+L416+M416</f>
        <v>14027.82</v>
      </c>
      <c r="P416" s="69">
        <v>3930.6000000000004</v>
      </c>
      <c r="Q416" s="42">
        <f>+I416+L416+N416+P416+G416+H416</f>
        <v>14405.552</v>
      </c>
      <c r="R416" s="42">
        <f t="shared" ref="R416" si="449">+M416+K416+J416</f>
        <v>10114.218000000001</v>
      </c>
      <c r="S416" s="42">
        <f>+F416-Q416</f>
        <v>51814.448000000004</v>
      </c>
    </row>
    <row r="417" spans="1:19" s="44" customFormat="1" ht="12">
      <c r="A417" s="17">
        <f>A416+1</f>
        <v>336</v>
      </c>
      <c r="B417" s="68" t="s">
        <v>492</v>
      </c>
      <c r="C417" s="68" t="s">
        <v>129</v>
      </c>
      <c r="D417" s="17" t="s">
        <v>45</v>
      </c>
      <c r="E417" s="17" t="s">
        <v>30</v>
      </c>
      <c r="F417" s="42">
        <v>45000</v>
      </c>
      <c r="G417" s="42">
        <v>1148.33</v>
      </c>
      <c r="H417" s="42">
        <v>0</v>
      </c>
      <c r="I417" s="42">
        <f>+F417*2.87%</f>
        <v>1291.5</v>
      </c>
      <c r="J417" s="42">
        <f>F417*7.1%</f>
        <v>3194.9999999999995</v>
      </c>
      <c r="K417" s="42">
        <f>F417*1.15%</f>
        <v>517.5</v>
      </c>
      <c r="L417" s="42">
        <f>+F417*3.04%</f>
        <v>1368</v>
      </c>
      <c r="M417" s="42">
        <f>F417*7.09%</f>
        <v>3190.5</v>
      </c>
      <c r="N417" s="69"/>
      <c r="O417" s="42">
        <f>I417+J417+K417+L417+M417</f>
        <v>9562.5</v>
      </c>
      <c r="P417" s="69">
        <v>10735.39</v>
      </c>
      <c r="Q417" s="42">
        <f>+I417+L417+N417+P417+G417+H417</f>
        <v>14543.22</v>
      </c>
      <c r="R417" s="42">
        <f>+M417+K417+J417</f>
        <v>6903</v>
      </c>
      <c r="S417" s="42">
        <f>+F417-Q417</f>
        <v>30456.78</v>
      </c>
    </row>
    <row r="418" spans="1:19" s="44" customFormat="1" ht="12">
      <c r="A418" s="17">
        <f>A417+1</f>
        <v>337</v>
      </c>
      <c r="B418" s="68" t="s">
        <v>493</v>
      </c>
      <c r="C418" s="68" t="s">
        <v>65</v>
      </c>
      <c r="D418" s="17" t="s">
        <v>29</v>
      </c>
      <c r="E418" s="17" t="s">
        <v>30</v>
      </c>
      <c r="F418" s="42">
        <v>34500</v>
      </c>
      <c r="G418" s="42">
        <v>0</v>
      </c>
      <c r="H418" s="42">
        <v>0</v>
      </c>
      <c r="I418" s="42">
        <f>+F418*2.87%</f>
        <v>990.15</v>
      </c>
      <c r="J418" s="42">
        <f>F418*7.1%</f>
        <v>2449.5</v>
      </c>
      <c r="K418" s="42">
        <f>F418*1.15%</f>
        <v>396.75</v>
      </c>
      <c r="L418" s="42">
        <f>+F418*3.04%</f>
        <v>1048.8</v>
      </c>
      <c r="M418" s="42">
        <f>F418*7.09%</f>
        <v>2446.0500000000002</v>
      </c>
      <c r="N418" s="69">
        <v>1190.1199999999999</v>
      </c>
      <c r="O418" s="42">
        <f>I418+J418+K418+L418+M418</f>
        <v>7331.25</v>
      </c>
      <c r="P418" s="69"/>
      <c r="Q418" s="42">
        <f>+I418+L418+N418+P418+G418+H418</f>
        <v>3229.0699999999997</v>
      </c>
      <c r="R418" s="42">
        <f>+M418+K418+J418</f>
        <v>5292.3</v>
      </c>
      <c r="S418" s="42">
        <f>+F418-Q418</f>
        <v>31270.93</v>
      </c>
    </row>
    <row r="419" spans="1:19" s="14" customFormat="1" ht="12">
      <c r="A419" s="50" t="s">
        <v>494</v>
      </c>
      <c r="B419" s="57"/>
      <c r="C419" s="57"/>
      <c r="D419" s="55"/>
      <c r="E419" s="55"/>
      <c r="F419" s="57"/>
      <c r="G419" s="57"/>
      <c r="H419" s="56"/>
      <c r="I419" s="57"/>
      <c r="J419" s="56"/>
      <c r="K419" s="56"/>
      <c r="L419" s="57"/>
      <c r="M419" s="57"/>
      <c r="N419" s="70"/>
      <c r="O419" s="56"/>
      <c r="P419" s="70"/>
      <c r="Q419" s="56"/>
      <c r="R419" s="56"/>
      <c r="S419" s="57"/>
    </row>
    <row r="420" spans="1:19" s="14" customFormat="1" ht="12">
      <c r="A420" s="11">
        <f>A418+1</f>
        <v>338</v>
      </c>
      <c r="B420" s="12" t="s">
        <v>495</v>
      </c>
      <c r="C420" s="12" t="s">
        <v>213</v>
      </c>
      <c r="D420" s="11" t="s">
        <v>29</v>
      </c>
      <c r="E420" s="11" t="s">
        <v>30</v>
      </c>
      <c r="F420" s="13">
        <v>90671.21</v>
      </c>
      <c r="G420" s="13">
        <v>18096.84</v>
      </c>
      <c r="H420" s="13">
        <v>0</v>
      </c>
      <c r="I420" s="13">
        <f t="shared" si="435"/>
        <v>2602.263727</v>
      </c>
      <c r="J420" s="13">
        <f t="shared" ref="J420" si="450">F420*7.1%</f>
        <v>6437.6559099999995</v>
      </c>
      <c r="K420" s="13">
        <f t="shared" ref="K420" si="451">62400*1.15%</f>
        <v>717.6</v>
      </c>
      <c r="L420" s="42">
        <f t="shared" ref="L420:L425" si="452">+F420*3.04%</f>
        <v>2756.4047840000003</v>
      </c>
      <c r="M420" s="13">
        <f t="shared" ref="M420" si="453">F420*7.09%</f>
        <v>6428.5887890000013</v>
      </c>
      <c r="N420" s="67"/>
      <c r="O420" s="13">
        <f t="shared" ref="O420" si="454">I420+J420+K420+L420+M420</f>
        <v>18942.513210000001</v>
      </c>
      <c r="P420" s="67">
        <v>6436.08</v>
      </c>
      <c r="Q420" s="13">
        <f t="shared" si="442"/>
        <v>29891.588511000002</v>
      </c>
      <c r="R420" s="13">
        <f t="shared" ref="R420" si="455">+M420+K420+J420</f>
        <v>13583.844699000001</v>
      </c>
      <c r="S420" s="42">
        <f t="shared" si="436"/>
        <v>60779.621489000005</v>
      </c>
    </row>
    <row r="421" spans="1:19" s="14" customFormat="1" ht="12">
      <c r="A421" s="50" t="s">
        <v>396</v>
      </c>
      <c r="B421" s="57"/>
      <c r="C421" s="57"/>
      <c r="D421" s="55"/>
      <c r="E421" s="55"/>
      <c r="F421" s="57"/>
      <c r="G421" s="57"/>
      <c r="H421" s="56"/>
      <c r="I421" s="57"/>
      <c r="J421" s="56"/>
      <c r="K421" s="56"/>
      <c r="L421" s="57"/>
      <c r="M421" s="56"/>
      <c r="N421" s="70"/>
      <c r="O421" s="56"/>
      <c r="P421" s="70"/>
      <c r="Q421" s="56"/>
      <c r="R421" s="56"/>
      <c r="S421" s="57"/>
    </row>
    <row r="422" spans="1:19" s="14" customFormat="1" ht="12">
      <c r="A422" s="11">
        <f>A420+1</f>
        <v>339</v>
      </c>
      <c r="B422" s="12" t="s">
        <v>496</v>
      </c>
      <c r="C422" s="12" t="s">
        <v>55</v>
      </c>
      <c r="D422" s="11" t="s">
        <v>29</v>
      </c>
      <c r="E422" s="11" t="s">
        <v>41</v>
      </c>
      <c r="F422" s="13">
        <v>60000</v>
      </c>
      <c r="G422" s="13">
        <v>6021.51</v>
      </c>
      <c r="H422" s="13">
        <v>0</v>
      </c>
      <c r="I422" s="13">
        <f t="shared" si="435"/>
        <v>1722</v>
      </c>
      <c r="J422" s="13">
        <f t="shared" ref="J422" si="456">F422*7.1%</f>
        <v>4260</v>
      </c>
      <c r="K422" s="13">
        <f t="shared" ref="K422" si="457">F422*1.15%</f>
        <v>690</v>
      </c>
      <c r="L422" s="42">
        <f t="shared" si="452"/>
        <v>1824</v>
      </c>
      <c r="M422" s="13">
        <f t="shared" ref="M422" si="458">F422*7.09%</f>
        <v>4254</v>
      </c>
      <c r="N422" s="67">
        <v>2380.2399999999998</v>
      </c>
      <c r="O422" s="13">
        <f t="shared" ref="O422" si="459">I422+J422+K422+L422+M422</f>
        <v>12750</v>
      </c>
      <c r="P422" s="67">
        <f>9466.24-2380.24</f>
        <v>7086</v>
      </c>
      <c r="Q422" s="13">
        <f t="shared" si="442"/>
        <v>19033.75</v>
      </c>
      <c r="R422" s="13">
        <f t="shared" ref="R422" si="460">+M422+K422+J422</f>
        <v>9204</v>
      </c>
      <c r="S422" s="42">
        <f t="shared" si="436"/>
        <v>40966.25</v>
      </c>
    </row>
    <row r="423" spans="1:19" s="14" customFormat="1" ht="12">
      <c r="A423" s="50" t="s">
        <v>603</v>
      </c>
      <c r="B423" s="57"/>
      <c r="C423" s="57"/>
      <c r="D423" s="55"/>
      <c r="E423" s="55"/>
      <c r="F423" s="57"/>
      <c r="G423" s="57"/>
      <c r="H423" s="56"/>
      <c r="I423" s="57"/>
      <c r="J423" s="56"/>
      <c r="K423" s="56"/>
      <c r="L423" s="57"/>
      <c r="M423" s="56"/>
      <c r="N423" s="70"/>
      <c r="O423" s="56"/>
      <c r="P423" s="70"/>
      <c r="Q423" s="56"/>
      <c r="R423" s="56"/>
      <c r="S423" s="57"/>
    </row>
    <row r="424" spans="1:19" s="14" customFormat="1" ht="12">
      <c r="A424" s="11">
        <f>A422+1</f>
        <v>340</v>
      </c>
      <c r="B424" s="12" t="s">
        <v>497</v>
      </c>
      <c r="C424" s="12" t="s">
        <v>213</v>
      </c>
      <c r="D424" s="11" t="s">
        <v>29</v>
      </c>
      <c r="E424" s="11" t="s">
        <v>41</v>
      </c>
      <c r="F424" s="13">
        <v>89100</v>
      </c>
      <c r="G424" s="13">
        <v>16003.11</v>
      </c>
      <c r="H424" s="13">
        <v>0</v>
      </c>
      <c r="I424" s="13">
        <f t="shared" si="435"/>
        <v>2557.17</v>
      </c>
      <c r="J424" s="13">
        <f t="shared" ref="J424:J425" si="461">F424*7.1%</f>
        <v>6326.0999999999995</v>
      </c>
      <c r="K424" s="13">
        <f t="shared" ref="K424" si="462">62400*1.15%</f>
        <v>717.6</v>
      </c>
      <c r="L424" s="42">
        <f t="shared" si="452"/>
        <v>2708.64</v>
      </c>
      <c r="M424" s="13">
        <f t="shared" ref="M424:M425" si="463">F424*7.09%</f>
        <v>6317.1900000000005</v>
      </c>
      <c r="N424" s="67">
        <v>2380.2399999999998</v>
      </c>
      <c r="O424" s="13">
        <f t="shared" ref="O424:O425" si="464">I424+J424+K424+L424+M424</f>
        <v>18626.7</v>
      </c>
      <c r="P424" s="67">
        <f>3828.75-2380.24</f>
        <v>1448.5100000000002</v>
      </c>
      <c r="Q424" s="13">
        <f t="shared" si="442"/>
        <v>25097.67</v>
      </c>
      <c r="R424" s="13">
        <f t="shared" ref="R424:R425" si="465">+M424+K424+J424</f>
        <v>13360.89</v>
      </c>
      <c r="S424" s="42">
        <f t="shared" si="436"/>
        <v>64002.33</v>
      </c>
    </row>
    <row r="425" spans="1:19" s="44" customFormat="1" ht="12">
      <c r="A425" s="17">
        <f>A424+1</f>
        <v>341</v>
      </c>
      <c r="B425" s="68" t="s">
        <v>498</v>
      </c>
      <c r="C425" s="68" t="s">
        <v>321</v>
      </c>
      <c r="D425" s="17" t="s">
        <v>45</v>
      </c>
      <c r="E425" s="17" t="s">
        <v>30</v>
      </c>
      <c r="F425" s="42">
        <v>34500</v>
      </c>
      <c r="G425" s="42">
        <v>0</v>
      </c>
      <c r="H425" s="42">
        <v>0</v>
      </c>
      <c r="I425" s="42">
        <f t="shared" si="435"/>
        <v>990.15</v>
      </c>
      <c r="J425" s="42">
        <f t="shared" si="461"/>
        <v>2449.5</v>
      </c>
      <c r="K425" s="42">
        <f t="shared" ref="K425" si="466">F425*1.15%</f>
        <v>396.75</v>
      </c>
      <c r="L425" s="42">
        <f t="shared" si="452"/>
        <v>1048.8</v>
      </c>
      <c r="M425" s="42">
        <f t="shared" si="463"/>
        <v>2446.0500000000002</v>
      </c>
      <c r="N425" s="69"/>
      <c r="O425" s="42">
        <f t="shared" si="464"/>
        <v>7331.25</v>
      </c>
      <c r="P425" s="69"/>
      <c r="Q425" s="42">
        <f t="shared" si="442"/>
        <v>2038.9499999999998</v>
      </c>
      <c r="R425" s="42">
        <f t="shared" si="465"/>
        <v>5292.3</v>
      </c>
      <c r="S425" s="42">
        <f t="shared" si="436"/>
        <v>32461.05</v>
      </c>
    </row>
    <row r="426" spans="1:19" s="14" customFormat="1" ht="12">
      <c r="A426" s="50" t="s">
        <v>401</v>
      </c>
      <c r="B426" s="57"/>
      <c r="C426" s="57"/>
      <c r="D426" s="55"/>
      <c r="E426" s="55"/>
      <c r="F426" s="57"/>
      <c r="G426" s="57"/>
      <c r="H426" s="56"/>
      <c r="I426" s="57"/>
      <c r="J426" s="56"/>
      <c r="K426" s="56"/>
      <c r="L426" s="57"/>
      <c r="M426" s="56"/>
      <c r="N426" s="70"/>
      <c r="O426" s="56"/>
      <c r="P426" s="70"/>
      <c r="Q426" s="56"/>
      <c r="R426" s="56"/>
      <c r="S426" s="57"/>
    </row>
    <row r="427" spans="1:19" s="14" customFormat="1" ht="12">
      <c r="A427" s="11">
        <f>A425+1</f>
        <v>342</v>
      </c>
      <c r="B427" s="12" t="s">
        <v>499</v>
      </c>
      <c r="C427" s="12" t="s">
        <v>213</v>
      </c>
      <c r="D427" s="11" t="s">
        <v>29</v>
      </c>
      <c r="E427" s="11" t="s">
        <v>41</v>
      </c>
      <c r="F427" s="13">
        <v>90671.21</v>
      </c>
      <c r="G427" s="13">
        <v>16670.23</v>
      </c>
      <c r="H427" s="13">
        <v>0</v>
      </c>
      <c r="I427" s="13">
        <f t="shared" si="435"/>
        <v>2602.263727</v>
      </c>
      <c r="J427" s="13">
        <f t="shared" ref="J427:J434" si="467">F427*7.1%</f>
        <v>6437.6559099999995</v>
      </c>
      <c r="K427" s="13">
        <f t="shared" ref="K427:K434" si="468">62400*1.15%</f>
        <v>717.6</v>
      </c>
      <c r="L427" s="42">
        <f t="shared" ref="L427:L434" si="469">+F427*3.04%</f>
        <v>2756.4047840000003</v>
      </c>
      <c r="M427" s="13">
        <f t="shared" ref="M427:M434" si="470">F427*7.09%</f>
        <v>6428.5887890000013</v>
      </c>
      <c r="N427" s="67">
        <v>1190.1199999999999</v>
      </c>
      <c r="O427" s="13">
        <f t="shared" ref="O427:O434" si="471">I427+J427+K427+L427+M427</f>
        <v>18942.513210000001</v>
      </c>
      <c r="P427" s="67">
        <f>58473.41-1190.12</f>
        <v>57283.29</v>
      </c>
      <c r="Q427" s="13">
        <f t="shared" si="442"/>
        <v>80502.308510999996</v>
      </c>
      <c r="R427" s="13">
        <f t="shared" ref="R427:R434" si="472">+M427+K427+J427</f>
        <v>13583.844699000001</v>
      </c>
      <c r="S427" s="42">
        <f t="shared" si="436"/>
        <v>10168.901489000011</v>
      </c>
    </row>
    <row r="428" spans="1:19" s="14" customFormat="1" ht="12">
      <c r="A428" s="11">
        <f>A427+1</f>
        <v>343</v>
      </c>
      <c r="B428" s="12" t="s">
        <v>500</v>
      </c>
      <c r="C428" s="12" t="s">
        <v>213</v>
      </c>
      <c r="D428" s="11" t="s">
        <v>29</v>
      </c>
      <c r="E428" s="11" t="s">
        <v>30</v>
      </c>
      <c r="F428" s="13">
        <v>90671.21</v>
      </c>
      <c r="G428" s="13">
        <v>9911.01</v>
      </c>
      <c r="H428" s="13">
        <v>0</v>
      </c>
      <c r="I428" s="13">
        <f t="shared" si="435"/>
        <v>2602.263727</v>
      </c>
      <c r="J428" s="13">
        <f t="shared" si="467"/>
        <v>6437.6559099999995</v>
      </c>
      <c r="K428" s="13">
        <f t="shared" si="468"/>
        <v>717.6</v>
      </c>
      <c r="L428" s="13">
        <f t="shared" si="469"/>
        <v>2756.4047840000003</v>
      </c>
      <c r="M428" s="13">
        <f t="shared" si="470"/>
        <v>6428.5887890000013</v>
      </c>
      <c r="N428" s="67"/>
      <c r="O428" s="13">
        <f t="shared" si="471"/>
        <v>18942.513210000001</v>
      </c>
      <c r="P428" s="67">
        <v>1390.08</v>
      </c>
      <c r="Q428" s="13">
        <f t="shared" si="442"/>
        <v>16659.758511</v>
      </c>
      <c r="R428" s="13">
        <f t="shared" si="472"/>
        <v>13583.844699000001</v>
      </c>
      <c r="S428" s="42">
        <f t="shared" si="436"/>
        <v>74011.451488999999</v>
      </c>
    </row>
    <row r="429" spans="1:19" s="14" customFormat="1" ht="12">
      <c r="A429" s="11">
        <f t="shared" ref="A429:A434" si="473">A428+1</f>
        <v>344</v>
      </c>
      <c r="B429" s="12" t="s">
        <v>501</v>
      </c>
      <c r="C429" s="12" t="s">
        <v>213</v>
      </c>
      <c r="D429" s="11" t="s">
        <v>29</v>
      </c>
      <c r="E429" s="11" t="s">
        <v>30</v>
      </c>
      <c r="F429" s="13">
        <v>90671.21</v>
      </c>
      <c r="G429" s="13">
        <v>16372.7</v>
      </c>
      <c r="H429" s="13">
        <v>0</v>
      </c>
      <c r="I429" s="13">
        <f t="shared" si="435"/>
        <v>2602.263727</v>
      </c>
      <c r="J429" s="13">
        <f t="shared" si="467"/>
        <v>6437.6559099999995</v>
      </c>
      <c r="K429" s="13">
        <f t="shared" si="468"/>
        <v>717.6</v>
      </c>
      <c r="L429" s="13">
        <f t="shared" si="469"/>
        <v>2756.4047840000003</v>
      </c>
      <c r="M429" s="13">
        <f t="shared" si="470"/>
        <v>6428.5887890000013</v>
      </c>
      <c r="N429" s="67">
        <v>2380.2399999999998</v>
      </c>
      <c r="O429" s="13">
        <f t="shared" si="471"/>
        <v>18942.513210000001</v>
      </c>
      <c r="P429" s="67">
        <f>3770.32-2380.24</f>
        <v>1390.0800000000004</v>
      </c>
      <c r="Q429" s="13">
        <f t="shared" si="442"/>
        <v>25501.688511</v>
      </c>
      <c r="R429" s="13">
        <f t="shared" si="472"/>
        <v>13583.844699000001</v>
      </c>
      <c r="S429" s="42">
        <f t="shared" si="436"/>
        <v>65169.521489000006</v>
      </c>
    </row>
    <row r="430" spans="1:19" s="14" customFormat="1" ht="12">
      <c r="A430" s="11">
        <f t="shared" si="473"/>
        <v>345</v>
      </c>
      <c r="B430" s="12" t="s">
        <v>502</v>
      </c>
      <c r="C430" s="12" t="s">
        <v>213</v>
      </c>
      <c r="D430" s="11" t="s">
        <v>29</v>
      </c>
      <c r="E430" s="11" t="s">
        <v>30</v>
      </c>
      <c r="F430" s="13">
        <v>90671.21</v>
      </c>
      <c r="G430" s="13">
        <v>16967.759999999998</v>
      </c>
      <c r="H430" s="13">
        <v>0</v>
      </c>
      <c r="I430" s="13">
        <f t="shared" si="435"/>
        <v>2602.263727</v>
      </c>
      <c r="J430" s="13">
        <f t="shared" si="467"/>
        <v>6437.6559099999995</v>
      </c>
      <c r="K430" s="13">
        <f t="shared" si="468"/>
        <v>717.6</v>
      </c>
      <c r="L430" s="13">
        <f t="shared" si="469"/>
        <v>2756.4047840000003</v>
      </c>
      <c r="M430" s="13">
        <f t="shared" si="470"/>
        <v>6428.5887890000013</v>
      </c>
      <c r="N430" s="67"/>
      <c r="O430" s="13">
        <f t="shared" si="471"/>
        <v>18942.513210000001</v>
      </c>
      <c r="P430" s="67">
        <v>22856.83</v>
      </c>
      <c r="Q430" s="13">
        <f t="shared" si="442"/>
        <v>45183.258511</v>
      </c>
      <c r="R430" s="13">
        <f t="shared" si="472"/>
        <v>13583.844699000001</v>
      </c>
      <c r="S430" s="42">
        <f t="shared" si="436"/>
        <v>45487.951489000006</v>
      </c>
    </row>
    <row r="431" spans="1:19" s="14" customFormat="1" ht="12">
      <c r="A431" s="11">
        <f t="shared" si="473"/>
        <v>346</v>
      </c>
      <c r="B431" s="12" t="s">
        <v>503</v>
      </c>
      <c r="C431" s="12" t="s">
        <v>213</v>
      </c>
      <c r="D431" s="11" t="s">
        <v>29</v>
      </c>
      <c r="E431" s="11" t="s">
        <v>41</v>
      </c>
      <c r="F431" s="13">
        <v>89100</v>
      </c>
      <c r="G431" s="13">
        <v>16598.169999999998</v>
      </c>
      <c r="H431" s="13">
        <v>0</v>
      </c>
      <c r="I431" s="13">
        <f t="shared" si="435"/>
        <v>2557.17</v>
      </c>
      <c r="J431" s="13">
        <f t="shared" si="467"/>
        <v>6326.0999999999995</v>
      </c>
      <c r="K431" s="13">
        <f t="shared" si="468"/>
        <v>717.6</v>
      </c>
      <c r="L431" s="13">
        <f t="shared" si="469"/>
        <v>2708.64</v>
      </c>
      <c r="M431" s="13">
        <f t="shared" si="470"/>
        <v>6317.1900000000005</v>
      </c>
      <c r="N431" s="67"/>
      <c r="O431" s="13">
        <f t="shared" si="471"/>
        <v>18626.7</v>
      </c>
      <c r="P431" s="69">
        <v>1366.51</v>
      </c>
      <c r="Q431" s="13">
        <f t="shared" si="442"/>
        <v>23230.489999999998</v>
      </c>
      <c r="R431" s="13">
        <f t="shared" si="472"/>
        <v>13360.89</v>
      </c>
      <c r="S431" s="42">
        <f t="shared" si="436"/>
        <v>65869.510000000009</v>
      </c>
    </row>
    <row r="432" spans="1:19" s="14" customFormat="1" ht="12">
      <c r="A432" s="11">
        <f t="shared" si="473"/>
        <v>347</v>
      </c>
      <c r="B432" s="12" t="s">
        <v>504</v>
      </c>
      <c r="C432" s="12" t="s">
        <v>213</v>
      </c>
      <c r="D432" s="11" t="s">
        <v>29</v>
      </c>
      <c r="E432" s="11" t="s">
        <v>30</v>
      </c>
      <c r="F432" s="13">
        <v>89100</v>
      </c>
      <c r="G432" s="13">
        <v>13775.47</v>
      </c>
      <c r="H432" s="13">
        <v>0</v>
      </c>
      <c r="I432" s="13">
        <f t="shared" si="435"/>
        <v>2557.17</v>
      </c>
      <c r="J432" s="13">
        <f t="shared" si="467"/>
        <v>6326.0999999999995</v>
      </c>
      <c r="K432" s="13">
        <f t="shared" si="468"/>
        <v>717.6</v>
      </c>
      <c r="L432" s="13">
        <f t="shared" si="469"/>
        <v>2708.64</v>
      </c>
      <c r="M432" s="13">
        <f t="shared" si="470"/>
        <v>6317.1900000000005</v>
      </c>
      <c r="N432" s="67">
        <v>1190.1199999999999</v>
      </c>
      <c r="O432" s="13">
        <f t="shared" si="471"/>
        <v>18626.7</v>
      </c>
      <c r="P432" s="67">
        <f>12311.51-1190.12</f>
        <v>11121.39</v>
      </c>
      <c r="Q432" s="13">
        <f t="shared" si="442"/>
        <v>31352.79</v>
      </c>
      <c r="R432" s="13">
        <f t="shared" si="472"/>
        <v>13360.89</v>
      </c>
      <c r="S432" s="42">
        <f t="shared" si="436"/>
        <v>57747.21</v>
      </c>
    </row>
    <row r="433" spans="1:19" s="14" customFormat="1" ht="12">
      <c r="A433" s="11">
        <f t="shared" si="473"/>
        <v>348</v>
      </c>
      <c r="B433" s="12" t="s">
        <v>505</v>
      </c>
      <c r="C433" s="12" t="s">
        <v>213</v>
      </c>
      <c r="D433" s="11" t="s">
        <v>29</v>
      </c>
      <c r="E433" s="11" t="s">
        <v>30</v>
      </c>
      <c r="F433" s="13">
        <v>89100</v>
      </c>
      <c r="G433" s="13">
        <v>16300.64</v>
      </c>
      <c r="H433" s="13">
        <v>0</v>
      </c>
      <c r="I433" s="13">
        <f t="shared" si="435"/>
        <v>2557.17</v>
      </c>
      <c r="J433" s="13">
        <f t="shared" si="467"/>
        <v>6326.0999999999995</v>
      </c>
      <c r="K433" s="13">
        <f t="shared" si="468"/>
        <v>717.6</v>
      </c>
      <c r="L433" s="13">
        <f t="shared" si="469"/>
        <v>2708.64</v>
      </c>
      <c r="M433" s="13">
        <f t="shared" si="470"/>
        <v>6317.1900000000005</v>
      </c>
      <c r="N433" s="67">
        <v>1190.1199999999999</v>
      </c>
      <c r="O433" s="13">
        <f t="shared" si="471"/>
        <v>18626.7</v>
      </c>
      <c r="P433" s="67">
        <f>2556.63-1190.12</f>
        <v>1366.5100000000002</v>
      </c>
      <c r="Q433" s="13">
        <f t="shared" si="442"/>
        <v>24123.079999999998</v>
      </c>
      <c r="R433" s="13">
        <f t="shared" si="472"/>
        <v>13360.89</v>
      </c>
      <c r="S433" s="42">
        <f t="shared" si="436"/>
        <v>64976.92</v>
      </c>
    </row>
    <row r="434" spans="1:19" s="14" customFormat="1" ht="12">
      <c r="A434" s="11">
        <f t="shared" si="473"/>
        <v>349</v>
      </c>
      <c r="B434" s="12" t="s">
        <v>506</v>
      </c>
      <c r="C434" s="12" t="s">
        <v>213</v>
      </c>
      <c r="D434" s="11" t="s">
        <v>29</v>
      </c>
      <c r="E434" s="11" t="s">
        <v>30</v>
      </c>
      <c r="F434" s="13">
        <v>86250</v>
      </c>
      <c r="G434" s="13">
        <v>11396.19</v>
      </c>
      <c r="H434" s="13">
        <v>0</v>
      </c>
      <c r="I434" s="13">
        <f t="shared" si="435"/>
        <v>2475.375</v>
      </c>
      <c r="J434" s="13">
        <f t="shared" si="467"/>
        <v>6123.7499999999991</v>
      </c>
      <c r="K434" s="13">
        <f t="shared" si="468"/>
        <v>717.6</v>
      </c>
      <c r="L434" s="13">
        <f t="shared" si="469"/>
        <v>2622</v>
      </c>
      <c r="M434" s="13">
        <f t="shared" si="470"/>
        <v>6115.125</v>
      </c>
      <c r="N434" s="67">
        <v>1190.1199999999999</v>
      </c>
      <c r="O434" s="13">
        <f t="shared" si="471"/>
        <v>18053.849999999999</v>
      </c>
      <c r="P434" s="67">
        <f>2538.88-1190.12</f>
        <v>1348.7600000000002</v>
      </c>
      <c r="Q434" s="13">
        <f t="shared" si="442"/>
        <v>19032.445</v>
      </c>
      <c r="R434" s="13">
        <f t="shared" si="472"/>
        <v>12956.474999999999</v>
      </c>
      <c r="S434" s="42">
        <f t="shared" si="436"/>
        <v>67217.554999999993</v>
      </c>
    </row>
    <row r="435" spans="1:19" s="14" customFormat="1" ht="12">
      <c r="A435" s="84" t="s">
        <v>507</v>
      </c>
      <c r="B435" s="85"/>
      <c r="C435" s="85"/>
      <c r="D435" s="58"/>
      <c r="E435" s="58"/>
      <c r="F435" s="59"/>
      <c r="G435" s="59"/>
      <c r="H435" s="59"/>
      <c r="I435" s="59"/>
      <c r="J435" s="59"/>
      <c r="K435" s="59"/>
      <c r="L435" s="59"/>
      <c r="M435" s="59"/>
      <c r="N435" s="60"/>
      <c r="O435" s="59"/>
      <c r="P435" s="59"/>
      <c r="Q435" s="59"/>
      <c r="R435" s="59"/>
      <c r="S435" s="61"/>
    </row>
    <row r="436" spans="1:19" s="14" customFormat="1" ht="12">
      <c r="A436" s="50" t="s">
        <v>302</v>
      </c>
      <c r="B436" s="57"/>
      <c r="C436" s="57"/>
      <c r="D436" s="55"/>
      <c r="E436" s="55"/>
      <c r="F436" s="57"/>
      <c r="G436" s="57"/>
      <c r="H436" s="56"/>
      <c r="I436" s="57"/>
      <c r="J436" s="56"/>
      <c r="K436" s="56"/>
      <c r="L436" s="57"/>
      <c r="M436" s="56"/>
      <c r="N436" s="70"/>
      <c r="O436" s="56"/>
      <c r="P436" s="56"/>
      <c r="Q436" s="56"/>
      <c r="R436" s="56"/>
      <c r="S436" s="57"/>
    </row>
    <row r="437" spans="1:19" s="14" customFormat="1" ht="12">
      <c r="A437" s="11">
        <f>A434+1</f>
        <v>350</v>
      </c>
      <c r="B437" s="12" t="s">
        <v>508</v>
      </c>
      <c r="C437" s="12" t="s">
        <v>509</v>
      </c>
      <c r="D437" s="11" t="s">
        <v>29</v>
      </c>
      <c r="E437" s="11" t="s">
        <v>41</v>
      </c>
      <c r="F437" s="13">
        <v>170000</v>
      </c>
      <c r="G437" s="42">
        <v>28680</v>
      </c>
      <c r="H437" s="13">
        <v>0</v>
      </c>
      <c r="I437" s="13">
        <f t="shared" ref="I437" si="474">+F437*2.87%</f>
        <v>4879</v>
      </c>
      <c r="J437" s="13">
        <f t="shared" ref="J437" si="475">F437*7.1%</f>
        <v>12069.999999999998</v>
      </c>
      <c r="K437" s="13">
        <f t="shared" ref="K437" si="476">62400*1.15%</f>
        <v>717.6</v>
      </c>
      <c r="L437" s="13">
        <f>156000*3.04%</f>
        <v>4742.3999999999996</v>
      </c>
      <c r="M437" s="13">
        <f>156000*7.09%</f>
        <v>11060.400000000001</v>
      </c>
      <c r="N437" s="67"/>
      <c r="O437" s="13">
        <f t="shared" ref="O437" si="477">I437+J437+K437+L437+M437</f>
        <v>33469.4</v>
      </c>
      <c r="P437" s="13"/>
      <c r="Q437" s="13">
        <f t="shared" ref="Q437" si="478">+I437+L437+N437+P437+G437+H437</f>
        <v>38301.4</v>
      </c>
      <c r="R437" s="13">
        <f t="shared" ref="R437" si="479">+M437+K437+J437</f>
        <v>23848</v>
      </c>
      <c r="S437" s="42">
        <f t="shared" ref="S437" si="480">+F437-Q437</f>
        <v>131698.6</v>
      </c>
    </row>
    <row r="438" spans="1:19" s="14" customFormat="1" ht="12">
      <c r="A438" s="11">
        <f>A437+1</f>
        <v>351</v>
      </c>
      <c r="B438" s="12" t="s">
        <v>510</v>
      </c>
      <c r="C438" s="12" t="s">
        <v>111</v>
      </c>
      <c r="D438" s="11" t="s">
        <v>29</v>
      </c>
      <c r="E438" s="11" t="s">
        <v>30</v>
      </c>
      <c r="F438" s="13">
        <v>55000</v>
      </c>
      <c r="G438" s="13">
        <v>2559.6799999999998</v>
      </c>
      <c r="H438" s="13">
        <v>0</v>
      </c>
      <c r="I438" s="13">
        <f t="shared" ref="I438:I500" si="481">+F438*2.87%</f>
        <v>1578.5</v>
      </c>
      <c r="J438" s="13">
        <f t="shared" ref="J438:J440" si="482">F438*7.1%</f>
        <v>3904.9999999999995</v>
      </c>
      <c r="K438" s="13">
        <f t="shared" ref="K438:K439" si="483">F438*1.15%</f>
        <v>632.5</v>
      </c>
      <c r="L438" s="13">
        <f t="shared" ref="L438:L440" si="484">+F438*3.04%</f>
        <v>1672</v>
      </c>
      <c r="M438" s="13">
        <f t="shared" ref="M438:M440" si="485">F438*7.09%</f>
        <v>3899.5000000000005</v>
      </c>
      <c r="N438" s="67"/>
      <c r="O438" s="13">
        <f t="shared" ref="O438:O440" si="486">I438+J438+K438+L438+M438</f>
        <v>11687.5</v>
      </c>
      <c r="P438" s="13">
        <v>6497</v>
      </c>
      <c r="Q438" s="13">
        <f t="shared" si="442"/>
        <v>12307.18</v>
      </c>
      <c r="R438" s="13">
        <f t="shared" ref="R438:R440" si="487">+M438+K438+J438</f>
        <v>8437</v>
      </c>
      <c r="S438" s="42">
        <f t="shared" ref="S438:S500" si="488">+F438-Q438</f>
        <v>42692.82</v>
      </c>
    </row>
    <row r="439" spans="1:19" s="44" customFormat="1" ht="12">
      <c r="A439" s="17">
        <f t="shared" ref="A439" si="489">A438+1</f>
        <v>352</v>
      </c>
      <c r="B439" s="68" t="s">
        <v>511</v>
      </c>
      <c r="C439" s="68" t="s">
        <v>40</v>
      </c>
      <c r="D439" s="17" t="s">
        <v>29</v>
      </c>
      <c r="E439" s="17" t="s">
        <v>41</v>
      </c>
      <c r="F439" s="42">
        <v>40000</v>
      </c>
      <c r="G439" s="42">
        <v>264.13</v>
      </c>
      <c r="H439" s="42">
        <v>0</v>
      </c>
      <c r="I439" s="42">
        <f t="shared" ref="I439" si="490">+F439*2.87%</f>
        <v>1148</v>
      </c>
      <c r="J439" s="42">
        <f t="shared" si="482"/>
        <v>2839.9999999999995</v>
      </c>
      <c r="K439" s="42">
        <f t="shared" si="483"/>
        <v>460</v>
      </c>
      <c r="L439" s="42">
        <f t="shared" si="484"/>
        <v>1216</v>
      </c>
      <c r="M439" s="42">
        <f t="shared" si="485"/>
        <v>2836</v>
      </c>
      <c r="N439" s="69">
        <v>1190.1199999999999</v>
      </c>
      <c r="O439" s="42">
        <f t="shared" si="486"/>
        <v>8500</v>
      </c>
      <c r="P439" s="69"/>
      <c r="Q439" s="42">
        <f t="shared" ref="Q439" si="491">+I439+L439+N439+P439+G439+H439</f>
        <v>3818.25</v>
      </c>
      <c r="R439" s="42">
        <f t="shared" si="487"/>
        <v>6136</v>
      </c>
      <c r="S439" s="42">
        <f t="shared" ref="S439" si="492">+F439-Q439</f>
        <v>36181.75</v>
      </c>
    </row>
    <row r="440" spans="1:19" s="14" customFormat="1" ht="12">
      <c r="A440" s="11">
        <f>A439+1</f>
        <v>353</v>
      </c>
      <c r="B440" s="12" t="s">
        <v>512</v>
      </c>
      <c r="C440" s="12" t="s">
        <v>111</v>
      </c>
      <c r="D440" s="11" t="s">
        <v>45</v>
      </c>
      <c r="E440" s="11" t="s">
        <v>30</v>
      </c>
      <c r="F440" s="13">
        <v>43234.54</v>
      </c>
      <c r="G440" s="13">
        <v>720.64</v>
      </c>
      <c r="H440" s="13">
        <v>0</v>
      </c>
      <c r="I440" s="13">
        <f t="shared" si="481"/>
        <v>1240.8312980000001</v>
      </c>
      <c r="J440" s="13">
        <f t="shared" si="482"/>
        <v>3069.6523399999996</v>
      </c>
      <c r="K440" s="13">
        <f t="shared" ref="K440" si="493">F440*1.15%</f>
        <v>497.19720999999998</v>
      </c>
      <c r="L440" s="13">
        <f t="shared" si="484"/>
        <v>1314.3300160000001</v>
      </c>
      <c r="M440" s="13">
        <f t="shared" si="485"/>
        <v>3065.3288860000002</v>
      </c>
      <c r="N440" s="67">
        <v>1190.1199999999999</v>
      </c>
      <c r="O440" s="13">
        <f t="shared" si="486"/>
        <v>9187.3397499999992</v>
      </c>
      <c r="P440" s="67">
        <v>28791.49</v>
      </c>
      <c r="Q440" s="13">
        <f t="shared" si="442"/>
        <v>33257.411314000004</v>
      </c>
      <c r="R440" s="13">
        <f t="shared" si="487"/>
        <v>6632.1784360000001</v>
      </c>
      <c r="S440" s="42">
        <f t="shared" si="488"/>
        <v>9977.1286859999964</v>
      </c>
    </row>
    <row r="441" spans="1:19" s="14" customFormat="1" ht="12">
      <c r="A441" s="50" t="s">
        <v>306</v>
      </c>
      <c r="B441" s="57"/>
      <c r="C441" s="57"/>
      <c r="D441" s="55"/>
      <c r="E441" s="55"/>
      <c r="F441" s="57"/>
      <c r="G441" s="57"/>
      <c r="H441" s="56"/>
      <c r="I441" s="57"/>
      <c r="J441" s="56"/>
      <c r="K441" s="56"/>
      <c r="L441" s="57"/>
      <c r="M441" s="56"/>
      <c r="N441" s="70"/>
      <c r="O441" s="56"/>
      <c r="P441" s="70"/>
      <c r="Q441" s="56"/>
      <c r="R441" s="56"/>
      <c r="S441" s="57"/>
    </row>
    <row r="442" spans="1:19" s="14" customFormat="1" ht="12">
      <c r="A442" s="11">
        <f>A440+1</f>
        <v>354</v>
      </c>
      <c r="B442" s="12" t="s">
        <v>516</v>
      </c>
      <c r="C442" s="12" t="s">
        <v>55</v>
      </c>
      <c r="D442" s="11" t="s">
        <v>29</v>
      </c>
      <c r="E442" s="11" t="s">
        <v>30</v>
      </c>
      <c r="F442" s="13">
        <v>60000</v>
      </c>
      <c r="G442" s="13">
        <v>3248.65</v>
      </c>
      <c r="H442" s="13">
        <v>0</v>
      </c>
      <c r="I442" s="13">
        <f>+F442*2.87%</f>
        <v>1722</v>
      </c>
      <c r="J442" s="13">
        <f t="shared" ref="J442" si="494">F442*7.1%</f>
        <v>4260</v>
      </c>
      <c r="K442" s="13">
        <f t="shared" ref="K442" si="495">F442*1.15%</f>
        <v>690</v>
      </c>
      <c r="L442" s="13">
        <f>+F442*3.04%</f>
        <v>1824</v>
      </c>
      <c r="M442" s="13">
        <f t="shared" ref="M442" si="496">F442*7.09%</f>
        <v>4254</v>
      </c>
      <c r="N442" s="67">
        <v>1190.1199999999999</v>
      </c>
      <c r="O442" s="13">
        <f t="shared" ref="O442" si="497">I442+J442+K442+L442+M442</f>
        <v>12750</v>
      </c>
      <c r="P442" s="67">
        <v>9087</v>
      </c>
      <c r="Q442" s="13">
        <f>+I442+L442+N442+P442+G442+H442</f>
        <v>17071.77</v>
      </c>
      <c r="R442" s="13">
        <f t="shared" ref="R442" si="498">+M442+K442+J442</f>
        <v>9204</v>
      </c>
      <c r="S442" s="42">
        <f>+F442-Q442</f>
        <v>42928.229999999996</v>
      </c>
    </row>
    <row r="443" spans="1:19" s="14" customFormat="1" ht="12">
      <c r="A443" s="11">
        <f>A442+1</f>
        <v>355</v>
      </c>
      <c r="B443" s="12" t="s">
        <v>513</v>
      </c>
      <c r="C443" s="12" t="s">
        <v>118</v>
      </c>
      <c r="D443" s="11" t="s">
        <v>29</v>
      </c>
      <c r="E443" s="11" t="s">
        <v>30</v>
      </c>
      <c r="F443" s="13">
        <v>34500</v>
      </c>
      <c r="G443" s="13">
        <v>0</v>
      </c>
      <c r="H443" s="13">
        <v>0</v>
      </c>
      <c r="I443" s="13">
        <f t="shared" ref="I443:I445" si="499">+F443*2.87%</f>
        <v>990.15</v>
      </c>
      <c r="J443" s="13">
        <f t="shared" ref="J443:J445" si="500">F443*7.1%</f>
        <v>2449.5</v>
      </c>
      <c r="K443" s="13">
        <f t="shared" ref="K443:K445" si="501">F443*1.15%</f>
        <v>396.75</v>
      </c>
      <c r="L443" s="13">
        <f t="shared" ref="L443:L445" si="502">+F443*3.04%</f>
        <v>1048.8</v>
      </c>
      <c r="M443" s="13">
        <f t="shared" ref="M443:M445" si="503">F443*7.09%</f>
        <v>2446.0500000000002</v>
      </c>
      <c r="N443" s="67"/>
      <c r="O443" s="13">
        <f t="shared" ref="O443:O445" si="504">I443+J443+K443+L443+M443</f>
        <v>7331.25</v>
      </c>
      <c r="P443" s="67">
        <v>3081</v>
      </c>
      <c r="Q443" s="13">
        <f t="shared" ref="Q443:Q445" si="505">+I443+L443+N443+P443+G443+H443</f>
        <v>5119.95</v>
      </c>
      <c r="R443" s="13">
        <f t="shared" ref="R443:R445" si="506">+M443+K443+J443</f>
        <v>5292.3</v>
      </c>
      <c r="S443" s="42">
        <f t="shared" ref="S443:S445" si="507">+F443-Q443</f>
        <v>29380.05</v>
      </c>
    </row>
    <row r="444" spans="1:19" s="14" customFormat="1" ht="12">
      <c r="A444" s="11">
        <f t="shared" ref="A444:A445" si="508">A443+1</f>
        <v>356</v>
      </c>
      <c r="B444" s="12" t="s">
        <v>514</v>
      </c>
      <c r="C444" s="12" t="s">
        <v>118</v>
      </c>
      <c r="D444" s="11" t="s">
        <v>29</v>
      </c>
      <c r="E444" s="11" t="s">
        <v>30</v>
      </c>
      <c r="F444" s="13">
        <v>30000</v>
      </c>
      <c r="G444" s="13">
        <v>0</v>
      </c>
      <c r="H444" s="13">
        <v>0</v>
      </c>
      <c r="I444" s="13">
        <f t="shared" si="499"/>
        <v>861</v>
      </c>
      <c r="J444" s="13">
        <f t="shared" si="500"/>
        <v>2130</v>
      </c>
      <c r="K444" s="13">
        <f t="shared" si="501"/>
        <v>345</v>
      </c>
      <c r="L444" s="13">
        <f t="shared" si="502"/>
        <v>912</v>
      </c>
      <c r="M444" s="13">
        <f t="shared" si="503"/>
        <v>2127</v>
      </c>
      <c r="N444" s="67"/>
      <c r="O444" s="13">
        <f t="shared" si="504"/>
        <v>6375</v>
      </c>
      <c r="P444" s="67">
        <v>3146</v>
      </c>
      <c r="Q444" s="13">
        <f t="shared" si="505"/>
        <v>4919</v>
      </c>
      <c r="R444" s="13">
        <f t="shared" si="506"/>
        <v>4602</v>
      </c>
      <c r="S444" s="42">
        <f t="shared" si="507"/>
        <v>25081</v>
      </c>
    </row>
    <row r="445" spans="1:19" s="14" customFormat="1" ht="12">
      <c r="A445" s="11">
        <f t="shared" si="508"/>
        <v>357</v>
      </c>
      <c r="B445" s="12" t="s">
        <v>515</v>
      </c>
      <c r="C445" s="12" t="s">
        <v>118</v>
      </c>
      <c r="D445" s="11" t="s">
        <v>29</v>
      </c>
      <c r="E445" s="11" t="s">
        <v>30</v>
      </c>
      <c r="F445" s="13">
        <v>30000</v>
      </c>
      <c r="G445" s="13">
        <v>0</v>
      </c>
      <c r="H445" s="13">
        <v>0</v>
      </c>
      <c r="I445" s="13">
        <f t="shared" si="499"/>
        <v>861</v>
      </c>
      <c r="J445" s="13">
        <f t="shared" si="500"/>
        <v>2130</v>
      </c>
      <c r="K445" s="13">
        <f t="shared" si="501"/>
        <v>345</v>
      </c>
      <c r="L445" s="13">
        <f t="shared" si="502"/>
        <v>912</v>
      </c>
      <c r="M445" s="13">
        <f t="shared" si="503"/>
        <v>2127</v>
      </c>
      <c r="N445" s="67"/>
      <c r="O445" s="13">
        <f t="shared" si="504"/>
        <v>6375</v>
      </c>
      <c r="P445" s="67"/>
      <c r="Q445" s="13">
        <f t="shared" si="505"/>
        <v>1773</v>
      </c>
      <c r="R445" s="13">
        <f t="shared" si="506"/>
        <v>4602</v>
      </c>
      <c r="S445" s="42">
        <f t="shared" si="507"/>
        <v>28227</v>
      </c>
    </row>
    <row r="446" spans="1:19" s="14" customFormat="1" ht="12">
      <c r="A446" s="50" t="s">
        <v>309</v>
      </c>
      <c r="B446" s="57"/>
      <c r="C446" s="57"/>
      <c r="D446" s="55"/>
      <c r="E446" s="55"/>
      <c r="F446" s="57"/>
      <c r="G446" s="57"/>
      <c r="H446" s="56"/>
      <c r="I446" s="57"/>
      <c r="J446" s="56"/>
      <c r="K446" s="56"/>
      <c r="L446" s="57"/>
      <c r="M446" s="56"/>
      <c r="N446" s="70"/>
      <c r="O446" s="56"/>
      <c r="P446" s="70"/>
      <c r="Q446" s="56"/>
      <c r="R446" s="56"/>
      <c r="S446" s="57"/>
    </row>
    <row r="447" spans="1:19" s="14" customFormat="1" ht="12">
      <c r="A447" s="11">
        <f>A445+1</f>
        <v>358</v>
      </c>
      <c r="B447" s="12" t="s">
        <v>517</v>
      </c>
      <c r="C447" s="12" t="s">
        <v>129</v>
      </c>
      <c r="D447" s="11" t="s">
        <v>29</v>
      </c>
      <c r="E447" s="11" t="s">
        <v>41</v>
      </c>
      <c r="F447" s="13">
        <v>46530</v>
      </c>
      <c r="G447" s="13">
        <v>1364.26</v>
      </c>
      <c r="H447" s="13">
        <v>0</v>
      </c>
      <c r="I447" s="13">
        <f t="shared" si="481"/>
        <v>1335.4110000000001</v>
      </c>
      <c r="J447" s="13">
        <f t="shared" ref="J447:J448" si="509">F447*7.1%</f>
        <v>3303.6299999999997</v>
      </c>
      <c r="K447" s="13">
        <f t="shared" ref="K447:K448" si="510">F447*1.15%</f>
        <v>535.09500000000003</v>
      </c>
      <c r="L447" s="13">
        <f t="shared" ref="L447:L448" si="511">+F447*3.04%</f>
        <v>1414.5119999999999</v>
      </c>
      <c r="M447" s="13">
        <f t="shared" ref="M447:M448" si="512">F447*7.09%</f>
        <v>3298.9770000000003</v>
      </c>
      <c r="N447" s="67"/>
      <c r="O447" s="13">
        <f t="shared" ref="O447:O448" si="513">I447+J447+K447+L447+M447</f>
        <v>9887.625</v>
      </c>
      <c r="P447" s="67">
        <v>7800.4</v>
      </c>
      <c r="Q447" s="13">
        <f t="shared" si="442"/>
        <v>11914.583000000001</v>
      </c>
      <c r="R447" s="13">
        <f t="shared" ref="R447:R448" si="514">+M447+K447+J447</f>
        <v>7137.7019999999993</v>
      </c>
      <c r="S447" s="42">
        <f t="shared" si="488"/>
        <v>34615.417000000001</v>
      </c>
    </row>
    <row r="448" spans="1:19" s="14" customFormat="1" ht="12">
      <c r="A448" s="11">
        <f>A447+1</f>
        <v>359</v>
      </c>
      <c r="B448" s="12" t="s">
        <v>518</v>
      </c>
      <c r="C448" s="12" t="s">
        <v>129</v>
      </c>
      <c r="D448" s="11" t="s">
        <v>29</v>
      </c>
      <c r="E448" s="11" t="s">
        <v>41</v>
      </c>
      <c r="F448" s="13">
        <v>45000</v>
      </c>
      <c r="G448" s="13">
        <v>1148.33</v>
      </c>
      <c r="H448" s="13">
        <v>0</v>
      </c>
      <c r="I448" s="13">
        <f t="shared" si="481"/>
        <v>1291.5</v>
      </c>
      <c r="J448" s="13">
        <f t="shared" si="509"/>
        <v>3194.9999999999995</v>
      </c>
      <c r="K448" s="13">
        <f t="shared" si="510"/>
        <v>517.5</v>
      </c>
      <c r="L448" s="13">
        <f t="shared" si="511"/>
        <v>1368</v>
      </c>
      <c r="M448" s="13">
        <f t="shared" si="512"/>
        <v>3190.5</v>
      </c>
      <c r="N448" s="67"/>
      <c r="O448" s="13">
        <f t="shared" si="513"/>
        <v>9562.5</v>
      </c>
      <c r="P448" s="67">
        <v>4096</v>
      </c>
      <c r="Q448" s="13">
        <f t="shared" si="442"/>
        <v>7903.83</v>
      </c>
      <c r="R448" s="13">
        <f t="shared" si="514"/>
        <v>6903</v>
      </c>
      <c r="S448" s="42">
        <f t="shared" si="488"/>
        <v>37096.17</v>
      </c>
    </row>
    <row r="449" spans="1:19" s="14" customFormat="1" ht="12">
      <c r="A449" s="50" t="s">
        <v>311</v>
      </c>
      <c r="B449" s="57"/>
      <c r="C449" s="57"/>
      <c r="D449" s="55"/>
      <c r="E449" s="55"/>
      <c r="F449" s="57"/>
      <c r="G449" s="57"/>
      <c r="H449" s="56"/>
      <c r="I449" s="57"/>
      <c r="J449" s="56"/>
      <c r="K449" s="56"/>
      <c r="L449" s="57"/>
      <c r="M449" s="56"/>
      <c r="N449" s="70"/>
      <c r="O449" s="56"/>
      <c r="P449" s="70"/>
      <c r="Q449" s="56"/>
      <c r="R449" s="56"/>
      <c r="S449" s="57"/>
    </row>
    <row r="450" spans="1:19" s="14" customFormat="1" ht="12">
      <c r="A450" s="11">
        <f>A448+1</f>
        <v>360</v>
      </c>
      <c r="B450" s="12" t="s">
        <v>519</v>
      </c>
      <c r="C450" s="12" t="s">
        <v>520</v>
      </c>
      <c r="D450" s="11" t="s">
        <v>29</v>
      </c>
      <c r="E450" s="11" t="s">
        <v>41</v>
      </c>
      <c r="F450" s="13">
        <v>56500</v>
      </c>
      <c r="G450" s="13">
        <v>2828.05</v>
      </c>
      <c r="H450" s="13">
        <v>0</v>
      </c>
      <c r="I450" s="13">
        <f t="shared" si="481"/>
        <v>1621.55</v>
      </c>
      <c r="J450" s="13">
        <f t="shared" ref="J450:J458" si="515">F450*7.1%</f>
        <v>4011.4999999999995</v>
      </c>
      <c r="K450" s="13">
        <f t="shared" ref="K450:K458" si="516">F450*1.15%</f>
        <v>649.75</v>
      </c>
      <c r="L450" s="13">
        <f t="shared" ref="L450:L458" si="517">+F450*3.04%</f>
        <v>1717.6</v>
      </c>
      <c r="M450" s="13">
        <f t="shared" ref="M450:M458" si="518">F450*7.09%</f>
        <v>4005.8500000000004</v>
      </c>
      <c r="N450" s="67"/>
      <c r="O450" s="13">
        <f t="shared" ref="O450:O458" si="519">I450+J450+K450+L450+M450</f>
        <v>12006.25</v>
      </c>
      <c r="P450" s="67"/>
      <c r="Q450" s="13">
        <f t="shared" si="442"/>
        <v>6167.2</v>
      </c>
      <c r="R450" s="13">
        <f t="shared" ref="R450:R458" si="520">+M450+K450+J450</f>
        <v>8667.1</v>
      </c>
      <c r="S450" s="42">
        <f t="shared" si="488"/>
        <v>50332.800000000003</v>
      </c>
    </row>
    <row r="451" spans="1:19" s="14" customFormat="1" ht="12">
      <c r="A451" s="11">
        <f>A450+1</f>
        <v>361</v>
      </c>
      <c r="B451" s="12" t="s">
        <v>521</v>
      </c>
      <c r="C451" s="12" t="s">
        <v>423</v>
      </c>
      <c r="D451" s="11" t="s">
        <v>29</v>
      </c>
      <c r="E451" s="11" t="s">
        <v>41</v>
      </c>
      <c r="F451" s="13">
        <v>45000</v>
      </c>
      <c r="G451" s="13">
        <v>1148.33</v>
      </c>
      <c r="H451" s="13">
        <v>0</v>
      </c>
      <c r="I451" s="13">
        <f t="shared" si="481"/>
        <v>1291.5</v>
      </c>
      <c r="J451" s="13">
        <f t="shared" si="515"/>
        <v>3194.9999999999995</v>
      </c>
      <c r="K451" s="13">
        <f t="shared" si="516"/>
        <v>517.5</v>
      </c>
      <c r="L451" s="13">
        <f t="shared" si="517"/>
        <v>1368</v>
      </c>
      <c r="M451" s="13">
        <f t="shared" si="518"/>
        <v>3190.5</v>
      </c>
      <c r="N451" s="67"/>
      <c r="O451" s="13">
        <f t="shared" si="519"/>
        <v>9562.5</v>
      </c>
      <c r="P451" s="67"/>
      <c r="Q451" s="13">
        <f t="shared" si="442"/>
        <v>3807.83</v>
      </c>
      <c r="R451" s="13">
        <f t="shared" si="520"/>
        <v>6903</v>
      </c>
      <c r="S451" s="42">
        <f t="shared" si="488"/>
        <v>41192.17</v>
      </c>
    </row>
    <row r="452" spans="1:19" s="14" customFormat="1" ht="12">
      <c r="A452" s="11">
        <f t="shared" ref="A452:A458" si="521">A451+1</f>
        <v>362</v>
      </c>
      <c r="B452" s="12" t="s">
        <v>522</v>
      </c>
      <c r="C452" s="12" t="s">
        <v>38</v>
      </c>
      <c r="D452" s="11" t="s">
        <v>29</v>
      </c>
      <c r="E452" s="11" t="s">
        <v>30</v>
      </c>
      <c r="F452" s="13">
        <v>34500</v>
      </c>
      <c r="G452" s="13">
        <v>0</v>
      </c>
      <c r="H452" s="13">
        <v>0</v>
      </c>
      <c r="I452" s="13">
        <f t="shared" si="481"/>
        <v>990.15</v>
      </c>
      <c r="J452" s="13">
        <f t="shared" si="515"/>
        <v>2449.5</v>
      </c>
      <c r="K452" s="13">
        <f t="shared" si="516"/>
        <v>396.75</v>
      </c>
      <c r="L452" s="13">
        <f t="shared" si="517"/>
        <v>1048.8</v>
      </c>
      <c r="M452" s="13">
        <f t="shared" si="518"/>
        <v>2446.0500000000002</v>
      </c>
      <c r="N452" s="67"/>
      <c r="O452" s="13">
        <f t="shared" si="519"/>
        <v>7331.25</v>
      </c>
      <c r="P452" s="67">
        <v>3046</v>
      </c>
      <c r="Q452" s="13">
        <f t="shared" si="442"/>
        <v>5084.95</v>
      </c>
      <c r="R452" s="13">
        <f t="shared" si="520"/>
        <v>5292.3</v>
      </c>
      <c r="S452" s="42">
        <f t="shared" si="488"/>
        <v>29415.05</v>
      </c>
    </row>
    <row r="453" spans="1:19" s="14" customFormat="1" ht="12">
      <c r="A453" s="11">
        <f>+A452+1</f>
        <v>363</v>
      </c>
      <c r="B453" s="12" t="s">
        <v>523</v>
      </c>
      <c r="C453" s="12" t="s">
        <v>65</v>
      </c>
      <c r="D453" s="11" t="s">
        <v>29</v>
      </c>
      <c r="E453" s="11" t="s">
        <v>30</v>
      </c>
      <c r="F453" s="13">
        <v>34500</v>
      </c>
      <c r="G453" s="13">
        <v>0</v>
      </c>
      <c r="H453" s="13">
        <v>0</v>
      </c>
      <c r="I453" s="13">
        <f t="shared" si="481"/>
        <v>990.15</v>
      </c>
      <c r="J453" s="13">
        <f t="shared" si="515"/>
        <v>2449.5</v>
      </c>
      <c r="K453" s="13">
        <f t="shared" si="516"/>
        <v>396.75</v>
      </c>
      <c r="L453" s="13">
        <f t="shared" si="517"/>
        <v>1048.8</v>
      </c>
      <c r="M453" s="13">
        <f t="shared" si="518"/>
        <v>2446.0500000000002</v>
      </c>
      <c r="N453" s="67"/>
      <c r="O453" s="13">
        <f t="shared" si="519"/>
        <v>7331.25</v>
      </c>
      <c r="P453" s="67">
        <v>6081</v>
      </c>
      <c r="Q453" s="13">
        <f t="shared" si="442"/>
        <v>8119.95</v>
      </c>
      <c r="R453" s="13">
        <f t="shared" si="520"/>
        <v>5292.3</v>
      </c>
      <c r="S453" s="42">
        <f t="shared" si="488"/>
        <v>26380.05</v>
      </c>
    </row>
    <row r="454" spans="1:19" s="14" customFormat="1" ht="12">
      <c r="A454" s="11">
        <f>+A453+1</f>
        <v>364</v>
      </c>
      <c r="B454" s="12" t="s">
        <v>524</v>
      </c>
      <c r="C454" s="12" t="s">
        <v>321</v>
      </c>
      <c r="D454" s="11" t="s">
        <v>29</v>
      </c>
      <c r="E454" s="11" t="s">
        <v>30</v>
      </c>
      <c r="F454" s="13">
        <v>34500</v>
      </c>
      <c r="G454" s="13">
        <v>0</v>
      </c>
      <c r="H454" s="13">
        <v>0</v>
      </c>
      <c r="I454" s="13">
        <f t="shared" si="481"/>
        <v>990.15</v>
      </c>
      <c r="J454" s="13">
        <f t="shared" si="515"/>
        <v>2449.5</v>
      </c>
      <c r="K454" s="13">
        <f t="shared" si="516"/>
        <v>396.75</v>
      </c>
      <c r="L454" s="13">
        <f t="shared" si="517"/>
        <v>1048.8</v>
      </c>
      <c r="M454" s="13">
        <f t="shared" si="518"/>
        <v>2446.0500000000002</v>
      </c>
      <c r="N454" s="67"/>
      <c r="O454" s="13">
        <f t="shared" si="519"/>
        <v>7331.25</v>
      </c>
      <c r="P454" s="67">
        <v>1527</v>
      </c>
      <c r="Q454" s="13">
        <f t="shared" si="442"/>
        <v>3565.95</v>
      </c>
      <c r="R454" s="13">
        <f t="shared" si="520"/>
        <v>5292.3</v>
      </c>
      <c r="S454" s="42">
        <f t="shared" si="488"/>
        <v>30934.05</v>
      </c>
    </row>
    <row r="455" spans="1:19" s="14" customFormat="1" ht="12">
      <c r="A455" s="11">
        <f t="shared" si="521"/>
        <v>365</v>
      </c>
      <c r="B455" s="12" t="s">
        <v>525</v>
      </c>
      <c r="C455" s="12" t="s">
        <v>321</v>
      </c>
      <c r="D455" s="11" t="s">
        <v>29</v>
      </c>
      <c r="E455" s="11" t="s">
        <v>30</v>
      </c>
      <c r="F455" s="13">
        <v>34500</v>
      </c>
      <c r="G455" s="13">
        <v>0</v>
      </c>
      <c r="H455" s="13">
        <v>0</v>
      </c>
      <c r="I455" s="13">
        <f t="shared" si="481"/>
        <v>990.15</v>
      </c>
      <c r="J455" s="13">
        <f t="shared" si="515"/>
        <v>2449.5</v>
      </c>
      <c r="K455" s="13">
        <f t="shared" si="516"/>
        <v>396.75</v>
      </c>
      <c r="L455" s="13">
        <f t="shared" si="517"/>
        <v>1048.8</v>
      </c>
      <c r="M455" s="13">
        <f t="shared" si="518"/>
        <v>2446.0500000000002</v>
      </c>
      <c r="N455" s="67"/>
      <c r="O455" s="13">
        <f t="shared" si="519"/>
        <v>7331.25</v>
      </c>
      <c r="P455" s="67">
        <v>22722.15</v>
      </c>
      <c r="Q455" s="13">
        <f t="shared" si="442"/>
        <v>24761.100000000002</v>
      </c>
      <c r="R455" s="13">
        <f t="shared" si="520"/>
        <v>5292.3</v>
      </c>
      <c r="S455" s="42">
        <f t="shared" si="488"/>
        <v>9738.8999999999978</v>
      </c>
    </row>
    <row r="456" spans="1:19" s="14" customFormat="1" ht="12">
      <c r="A456" s="11">
        <f t="shared" si="521"/>
        <v>366</v>
      </c>
      <c r="B456" s="12" t="s">
        <v>526</v>
      </c>
      <c r="C456" s="12" t="s">
        <v>321</v>
      </c>
      <c r="D456" s="11" t="s">
        <v>29</v>
      </c>
      <c r="E456" s="11" t="s">
        <v>30</v>
      </c>
      <c r="F456" s="13">
        <v>34500</v>
      </c>
      <c r="G456" s="13">
        <v>0</v>
      </c>
      <c r="H456" s="13">
        <v>0</v>
      </c>
      <c r="I456" s="13">
        <f t="shared" si="481"/>
        <v>990.15</v>
      </c>
      <c r="J456" s="13">
        <f t="shared" si="515"/>
        <v>2449.5</v>
      </c>
      <c r="K456" s="13">
        <f t="shared" si="516"/>
        <v>396.75</v>
      </c>
      <c r="L456" s="13">
        <f t="shared" si="517"/>
        <v>1048.8</v>
      </c>
      <c r="M456" s="13">
        <f t="shared" si="518"/>
        <v>2446.0500000000002</v>
      </c>
      <c r="N456" s="67">
        <v>1190.1199999999999</v>
      </c>
      <c r="O456" s="13">
        <f t="shared" si="519"/>
        <v>7331.25</v>
      </c>
      <c r="P456" s="67">
        <f>16620.14-1190.12</f>
        <v>15430.02</v>
      </c>
      <c r="Q456" s="13">
        <f t="shared" si="442"/>
        <v>18659.09</v>
      </c>
      <c r="R456" s="13">
        <f t="shared" si="520"/>
        <v>5292.3</v>
      </c>
      <c r="S456" s="42">
        <f t="shared" si="488"/>
        <v>15840.91</v>
      </c>
    </row>
    <row r="457" spans="1:19" s="14" customFormat="1" ht="12">
      <c r="A457" s="11">
        <f t="shared" si="521"/>
        <v>367</v>
      </c>
      <c r="B457" s="12" t="s">
        <v>527</v>
      </c>
      <c r="C457" s="12" t="s">
        <v>528</v>
      </c>
      <c r="D457" s="11" t="s">
        <v>29</v>
      </c>
      <c r="E457" s="11" t="s">
        <v>41</v>
      </c>
      <c r="F457" s="13">
        <v>30000</v>
      </c>
      <c r="G457" s="13">
        <v>0</v>
      </c>
      <c r="H457" s="13">
        <v>0</v>
      </c>
      <c r="I457" s="13">
        <f t="shared" si="481"/>
        <v>861</v>
      </c>
      <c r="J457" s="13">
        <f t="shared" si="515"/>
        <v>2130</v>
      </c>
      <c r="K457" s="13">
        <f t="shared" si="516"/>
        <v>345</v>
      </c>
      <c r="L457" s="13">
        <f t="shared" si="517"/>
        <v>912</v>
      </c>
      <c r="M457" s="13">
        <f t="shared" si="518"/>
        <v>2127</v>
      </c>
      <c r="N457" s="67"/>
      <c r="O457" s="13">
        <f t="shared" si="519"/>
        <v>6375</v>
      </c>
      <c r="P457" s="67">
        <v>5046</v>
      </c>
      <c r="Q457" s="13">
        <f t="shared" si="442"/>
        <v>6819</v>
      </c>
      <c r="R457" s="13">
        <f t="shared" si="520"/>
        <v>4602</v>
      </c>
      <c r="S457" s="42">
        <f t="shared" si="488"/>
        <v>23181</v>
      </c>
    </row>
    <row r="458" spans="1:19" s="14" customFormat="1" ht="12">
      <c r="A458" s="11">
        <f t="shared" si="521"/>
        <v>368</v>
      </c>
      <c r="B458" s="12" t="s">
        <v>529</v>
      </c>
      <c r="C458" s="12" t="s">
        <v>38</v>
      </c>
      <c r="D458" s="11" t="s">
        <v>29</v>
      </c>
      <c r="E458" s="11" t="s">
        <v>30</v>
      </c>
      <c r="F458" s="13">
        <v>19800</v>
      </c>
      <c r="G458" s="13">
        <v>0</v>
      </c>
      <c r="H458" s="13">
        <v>0</v>
      </c>
      <c r="I458" s="13">
        <f t="shared" si="481"/>
        <v>568.26</v>
      </c>
      <c r="J458" s="13">
        <f t="shared" si="515"/>
        <v>1405.8</v>
      </c>
      <c r="K458" s="13">
        <f t="shared" si="516"/>
        <v>227.7</v>
      </c>
      <c r="L458" s="13">
        <f t="shared" si="517"/>
        <v>601.91999999999996</v>
      </c>
      <c r="M458" s="13">
        <f t="shared" si="518"/>
        <v>1403.8200000000002</v>
      </c>
      <c r="N458" s="67"/>
      <c r="O458" s="13">
        <f t="shared" si="519"/>
        <v>4207.5</v>
      </c>
      <c r="P458" s="67">
        <v>9577.68</v>
      </c>
      <c r="Q458" s="13">
        <f t="shared" si="442"/>
        <v>10747.86</v>
      </c>
      <c r="R458" s="13">
        <f t="shared" si="520"/>
        <v>3037.32</v>
      </c>
      <c r="S458" s="42">
        <f t="shared" si="488"/>
        <v>9052.14</v>
      </c>
    </row>
    <row r="459" spans="1:19" s="14" customFormat="1" ht="12">
      <c r="A459" s="50" t="s">
        <v>328</v>
      </c>
      <c r="B459" s="57"/>
      <c r="C459" s="57"/>
      <c r="D459" s="55"/>
      <c r="E459" s="55"/>
      <c r="F459" s="57"/>
      <c r="G459" s="57"/>
      <c r="H459" s="56"/>
      <c r="I459" s="57"/>
      <c r="J459" s="56"/>
      <c r="K459" s="56"/>
      <c r="L459" s="57"/>
      <c r="M459" s="56"/>
      <c r="N459" s="70"/>
      <c r="O459" s="56"/>
      <c r="P459" s="56"/>
      <c r="Q459" s="56"/>
      <c r="R459" s="56"/>
      <c r="S459" s="57"/>
    </row>
    <row r="460" spans="1:19" s="14" customFormat="1" ht="12">
      <c r="A460" s="11">
        <f>A458+1</f>
        <v>369</v>
      </c>
      <c r="B460" s="12" t="s">
        <v>530</v>
      </c>
      <c r="C460" s="12" t="s">
        <v>55</v>
      </c>
      <c r="D460" s="11" t="s">
        <v>29</v>
      </c>
      <c r="E460" s="11" t="s">
        <v>41</v>
      </c>
      <c r="F460" s="13">
        <v>45000</v>
      </c>
      <c r="G460" s="13">
        <v>1148.33</v>
      </c>
      <c r="H460" s="13">
        <v>0</v>
      </c>
      <c r="I460" s="13">
        <f t="shared" si="481"/>
        <v>1291.5</v>
      </c>
      <c r="J460" s="13">
        <f t="shared" ref="J460:J508" si="522">F460*7.1%</f>
        <v>3194.9999999999995</v>
      </c>
      <c r="K460" s="13">
        <f t="shared" ref="K460:K508" si="523">F460*1.15%</f>
        <v>517.5</v>
      </c>
      <c r="L460" s="13">
        <f t="shared" ref="L460:L508" si="524">+F460*3.04%</f>
        <v>1368</v>
      </c>
      <c r="M460" s="13">
        <f t="shared" ref="M460:M510" si="525">F460*7.09%</f>
        <v>3190.5</v>
      </c>
      <c r="N460" s="67"/>
      <c r="O460" s="13">
        <f t="shared" ref="O460:O508" si="526">I460+J460+K460+L460+M460</f>
        <v>9562.5</v>
      </c>
      <c r="P460" s="67">
        <v>14726.07</v>
      </c>
      <c r="Q460" s="13">
        <f t="shared" si="442"/>
        <v>18533.900000000001</v>
      </c>
      <c r="R460" s="13">
        <f t="shared" ref="R460:R508" si="527">+M460+K460+J460</f>
        <v>6903</v>
      </c>
      <c r="S460" s="42">
        <f t="shared" si="488"/>
        <v>26466.1</v>
      </c>
    </row>
    <row r="461" spans="1:19" s="14" customFormat="1" ht="12">
      <c r="A461" s="11">
        <f>A460+1</f>
        <v>370</v>
      </c>
      <c r="B461" s="12" t="s">
        <v>531</v>
      </c>
      <c r="C461" s="12" t="s">
        <v>40</v>
      </c>
      <c r="D461" s="11" t="s">
        <v>29</v>
      </c>
      <c r="E461" s="11" t="s">
        <v>41</v>
      </c>
      <c r="F461" s="13">
        <v>40000</v>
      </c>
      <c r="G461" s="13">
        <v>442.65</v>
      </c>
      <c r="H461" s="13">
        <v>0</v>
      </c>
      <c r="I461" s="13">
        <f t="shared" si="481"/>
        <v>1148</v>
      </c>
      <c r="J461" s="13">
        <f t="shared" si="522"/>
        <v>2839.9999999999995</v>
      </c>
      <c r="K461" s="13">
        <f t="shared" si="523"/>
        <v>460</v>
      </c>
      <c r="L461" s="13">
        <f t="shared" si="524"/>
        <v>1216</v>
      </c>
      <c r="M461" s="13">
        <f t="shared" si="525"/>
        <v>2836</v>
      </c>
      <c r="N461" s="67"/>
      <c r="O461" s="13">
        <f t="shared" si="526"/>
        <v>8500</v>
      </c>
      <c r="P461" s="69">
        <v>28003.56</v>
      </c>
      <c r="Q461" s="42">
        <f t="shared" si="442"/>
        <v>30810.210000000003</v>
      </c>
      <c r="R461" s="42">
        <f t="shared" si="527"/>
        <v>6136</v>
      </c>
      <c r="S461" s="42">
        <f t="shared" si="488"/>
        <v>9189.7899999999972</v>
      </c>
    </row>
    <row r="462" spans="1:19" s="14" customFormat="1" ht="12">
      <c r="A462" s="11">
        <f>A461+1</f>
        <v>371</v>
      </c>
      <c r="B462" s="12" t="s">
        <v>532</v>
      </c>
      <c r="C462" s="12" t="s">
        <v>40</v>
      </c>
      <c r="D462" s="11" t="s">
        <v>29</v>
      </c>
      <c r="E462" s="11" t="s">
        <v>41</v>
      </c>
      <c r="F462" s="13">
        <v>34155</v>
      </c>
      <c r="G462" s="13">
        <v>0</v>
      </c>
      <c r="H462" s="13">
        <v>0</v>
      </c>
      <c r="I462" s="13">
        <f t="shared" si="481"/>
        <v>980.24850000000004</v>
      </c>
      <c r="J462" s="13">
        <f t="shared" si="522"/>
        <v>2425.0049999999997</v>
      </c>
      <c r="K462" s="13">
        <f t="shared" si="523"/>
        <v>392.78249999999997</v>
      </c>
      <c r="L462" s="13">
        <f t="shared" si="524"/>
        <v>1038.3119999999999</v>
      </c>
      <c r="M462" s="13">
        <f t="shared" si="525"/>
        <v>2421.5895</v>
      </c>
      <c r="N462" s="67"/>
      <c r="O462" s="13">
        <f t="shared" si="526"/>
        <v>7257.9375</v>
      </c>
      <c r="P462" s="67">
        <v>12738.94</v>
      </c>
      <c r="Q462" s="13">
        <f t="shared" si="442"/>
        <v>14757.5005</v>
      </c>
      <c r="R462" s="13">
        <f t="shared" si="527"/>
        <v>5239.3769999999995</v>
      </c>
      <c r="S462" s="42">
        <f t="shared" si="488"/>
        <v>19397.499499999998</v>
      </c>
    </row>
    <row r="463" spans="1:19" s="14" customFormat="1" ht="12">
      <c r="A463" s="11">
        <f t="shared" ref="A463:A508" si="528">A462+1</f>
        <v>372</v>
      </c>
      <c r="B463" s="12" t="s">
        <v>533</v>
      </c>
      <c r="C463" s="12" t="s">
        <v>40</v>
      </c>
      <c r="D463" s="11" t="s">
        <v>29</v>
      </c>
      <c r="E463" s="11" t="s">
        <v>41</v>
      </c>
      <c r="F463" s="13">
        <v>34000</v>
      </c>
      <c r="G463" s="13">
        <v>0</v>
      </c>
      <c r="H463" s="13">
        <v>0</v>
      </c>
      <c r="I463" s="13">
        <f t="shared" si="481"/>
        <v>975.8</v>
      </c>
      <c r="J463" s="13">
        <f t="shared" si="522"/>
        <v>2414</v>
      </c>
      <c r="K463" s="13">
        <f t="shared" si="523"/>
        <v>391</v>
      </c>
      <c r="L463" s="13">
        <f t="shared" si="524"/>
        <v>1033.5999999999999</v>
      </c>
      <c r="M463" s="13">
        <f t="shared" si="525"/>
        <v>2410.6000000000004</v>
      </c>
      <c r="N463" s="67"/>
      <c r="O463" s="13">
        <f t="shared" si="526"/>
        <v>7225</v>
      </c>
      <c r="P463" s="67">
        <v>22856.29</v>
      </c>
      <c r="Q463" s="13">
        <f t="shared" si="442"/>
        <v>24865.690000000002</v>
      </c>
      <c r="R463" s="13">
        <f t="shared" si="527"/>
        <v>5215.6000000000004</v>
      </c>
      <c r="S463" s="42">
        <f t="shared" si="488"/>
        <v>9134.3099999999977</v>
      </c>
    </row>
    <row r="464" spans="1:19" s="14" customFormat="1" ht="12">
      <c r="A464" s="11">
        <f t="shared" si="528"/>
        <v>373</v>
      </c>
      <c r="B464" s="12" t="s">
        <v>534</v>
      </c>
      <c r="C464" s="12" t="s">
        <v>40</v>
      </c>
      <c r="D464" s="11" t="s">
        <v>29</v>
      </c>
      <c r="E464" s="11" t="s">
        <v>41</v>
      </c>
      <c r="F464" s="13">
        <v>29885.63</v>
      </c>
      <c r="G464" s="13">
        <v>0</v>
      </c>
      <c r="H464" s="13">
        <v>0</v>
      </c>
      <c r="I464" s="13">
        <f t="shared" si="481"/>
        <v>857.717581</v>
      </c>
      <c r="J464" s="13">
        <f t="shared" si="522"/>
        <v>2121.8797300000001</v>
      </c>
      <c r="K464" s="13">
        <f t="shared" si="523"/>
        <v>343.68474500000002</v>
      </c>
      <c r="L464" s="13">
        <f t="shared" si="524"/>
        <v>908.52315199999998</v>
      </c>
      <c r="M464" s="13">
        <f t="shared" si="525"/>
        <v>2118.8911670000002</v>
      </c>
      <c r="N464" s="67"/>
      <c r="O464" s="13">
        <f t="shared" si="526"/>
        <v>6350.6963749999995</v>
      </c>
      <c r="P464" s="67"/>
      <c r="Q464" s="13">
        <f t="shared" si="442"/>
        <v>1766.2407330000001</v>
      </c>
      <c r="R464" s="13">
        <f t="shared" si="527"/>
        <v>4584.4556420000008</v>
      </c>
      <c r="S464" s="42">
        <f t="shared" si="488"/>
        <v>28119.389267000002</v>
      </c>
    </row>
    <row r="465" spans="1:19" s="14" customFormat="1" ht="12">
      <c r="A465" s="11">
        <f t="shared" si="528"/>
        <v>374</v>
      </c>
      <c r="B465" s="12" t="s">
        <v>535</v>
      </c>
      <c r="C465" s="12" t="s">
        <v>116</v>
      </c>
      <c r="D465" s="11" t="s">
        <v>29</v>
      </c>
      <c r="E465" s="11" t="s">
        <v>30</v>
      </c>
      <c r="F465" s="13">
        <v>36750</v>
      </c>
      <c r="G465" s="13">
        <v>0</v>
      </c>
      <c r="H465" s="13">
        <v>0</v>
      </c>
      <c r="I465" s="13">
        <f t="shared" si="481"/>
        <v>1054.7249999999999</v>
      </c>
      <c r="J465" s="13">
        <f t="shared" si="522"/>
        <v>2609.2499999999995</v>
      </c>
      <c r="K465" s="13">
        <f t="shared" si="523"/>
        <v>422.625</v>
      </c>
      <c r="L465" s="13">
        <f t="shared" si="524"/>
        <v>1117.2</v>
      </c>
      <c r="M465" s="13">
        <f t="shared" si="525"/>
        <v>2605.5750000000003</v>
      </c>
      <c r="N465" s="67"/>
      <c r="O465" s="13">
        <f t="shared" si="526"/>
        <v>7809.375</v>
      </c>
      <c r="P465" s="67">
        <v>1440.5</v>
      </c>
      <c r="Q465" s="13">
        <f t="shared" si="442"/>
        <v>3612.4250000000002</v>
      </c>
      <c r="R465" s="13">
        <f t="shared" si="527"/>
        <v>5637.45</v>
      </c>
      <c r="S465" s="42">
        <f t="shared" si="488"/>
        <v>33137.574999999997</v>
      </c>
    </row>
    <row r="466" spans="1:19" s="14" customFormat="1" ht="12">
      <c r="A466" s="11">
        <f t="shared" si="528"/>
        <v>375</v>
      </c>
      <c r="B466" s="12" t="s">
        <v>536</v>
      </c>
      <c r="C466" s="12" t="s">
        <v>38</v>
      </c>
      <c r="D466" s="11" t="s">
        <v>29</v>
      </c>
      <c r="E466" s="11" t="s">
        <v>30</v>
      </c>
      <c r="F466" s="13">
        <v>28690.2</v>
      </c>
      <c r="G466" s="13">
        <v>0</v>
      </c>
      <c r="H466" s="13">
        <v>0</v>
      </c>
      <c r="I466" s="13">
        <f t="shared" si="481"/>
        <v>823.40873999999997</v>
      </c>
      <c r="J466" s="13">
        <f t="shared" si="522"/>
        <v>2037.0041999999999</v>
      </c>
      <c r="K466" s="13">
        <f t="shared" si="523"/>
        <v>329.93729999999999</v>
      </c>
      <c r="L466" s="13">
        <f t="shared" si="524"/>
        <v>872.18208000000004</v>
      </c>
      <c r="M466" s="13">
        <f t="shared" si="525"/>
        <v>2034.1351800000002</v>
      </c>
      <c r="N466" s="67"/>
      <c r="O466" s="13">
        <f t="shared" si="526"/>
        <v>6096.6674999999996</v>
      </c>
      <c r="P466" s="67">
        <v>18799.43</v>
      </c>
      <c r="Q466" s="13">
        <f t="shared" si="442"/>
        <v>20495.020820000002</v>
      </c>
      <c r="R466" s="13">
        <f t="shared" si="527"/>
        <v>4401.0766800000001</v>
      </c>
      <c r="S466" s="42">
        <f t="shared" si="488"/>
        <v>8195.1791799999992</v>
      </c>
    </row>
    <row r="467" spans="1:19" s="14" customFormat="1" ht="12">
      <c r="A467" s="11">
        <f t="shared" si="528"/>
        <v>376</v>
      </c>
      <c r="B467" s="12" t="s">
        <v>537</v>
      </c>
      <c r="C467" s="12" t="s">
        <v>38</v>
      </c>
      <c r="D467" s="11" t="s">
        <v>29</v>
      </c>
      <c r="E467" s="11" t="s">
        <v>30</v>
      </c>
      <c r="F467" s="13">
        <v>22000</v>
      </c>
      <c r="G467" s="13">
        <v>0</v>
      </c>
      <c r="H467" s="13">
        <v>0</v>
      </c>
      <c r="I467" s="13">
        <f t="shared" si="481"/>
        <v>631.4</v>
      </c>
      <c r="J467" s="13">
        <f t="shared" si="522"/>
        <v>1561.9999999999998</v>
      </c>
      <c r="K467" s="13">
        <f t="shared" si="523"/>
        <v>253</v>
      </c>
      <c r="L467" s="13">
        <f t="shared" si="524"/>
        <v>668.8</v>
      </c>
      <c r="M467" s="13">
        <f t="shared" si="525"/>
        <v>1559.8000000000002</v>
      </c>
      <c r="N467" s="67"/>
      <c r="O467" s="13">
        <f t="shared" si="526"/>
        <v>4675</v>
      </c>
      <c r="P467" s="67">
        <v>2056</v>
      </c>
      <c r="Q467" s="13">
        <f t="shared" si="442"/>
        <v>3356.2</v>
      </c>
      <c r="R467" s="13">
        <f t="shared" si="527"/>
        <v>3374.8</v>
      </c>
      <c r="S467" s="42">
        <f t="shared" si="488"/>
        <v>18643.8</v>
      </c>
    </row>
    <row r="468" spans="1:19" s="14" customFormat="1" ht="12">
      <c r="A468" s="11">
        <f t="shared" si="528"/>
        <v>377</v>
      </c>
      <c r="B468" s="12" t="s">
        <v>538</v>
      </c>
      <c r="C468" s="12" t="s">
        <v>38</v>
      </c>
      <c r="D468" s="11" t="s">
        <v>29</v>
      </c>
      <c r="E468" s="11" t="s">
        <v>41</v>
      </c>
      <c r="F468" s="13">
        <v>22000</v>
      </c>
      <c r="G468" s="13">
        <v>0</v>
      </c>
      <c r="H468" s="13">
        <v>0</v>
      </c>
      <c r="I468" s="13">
        <f t="shared" si="481"/>
        <v>631.4</v>
      </c>
      <c r="J468" s="13">
        <f t="shared" si="522"/>
        <v>1561.9999999999998</v>
      </c>
      <c r="K468" s="13">
        <f t="shared" si="523"/>
        <v>253</v>
      </c>
      <c r="L468" s="13">
        <f t="shared" si="524"/>
        <v>668.8</v>
      </c>
      <c r="M468" s="13">
        <f t="shared" si="525"/>
        <v>1559.8000000000002</v>
      </c>
      <c r="N468" s="67"/>
      <c r="O468" s="13">
        <f t="shared" si="526"/>
        <v>4675</v>
      </c>
      <c r="P468" s="67">
        <v>2356</v>
      </c>
      <c r="Q468" s="13">
        <f t="shared" si="442"/>
        <v>3656.2</v>
      </c>
      <c r="R468" s="13">
        <f t="shared" si="527"/>
        <v>3374.8</v>
      </c>
      <c r="S468" s="42">
        <f t="shared" si="488"/>
        <v>18343.8</v>
      </c>
    </row>
    <row r="469" spans="1:19" s="14" customFormat="1" ht="12">
      <c r="A469" s="11">
        <f t="shared" si="528"/>
        <v>378</v>
      </c>
      <c r="B469" s="12" t="s">
        <v>539</v>
      </c>
      <c r="C469" s="12" t="s">
        <v>38</v>
      </c>
      <c r="D469" s="11" t="s">
        <v>29</v>
      </c>
      <c r="E469" s="11" t="s">
        <v>41</v>
      </c>
      <c r="F469" s="13">
        <v>19800</v>
      </c>
      <c r="G469" s="13">
        <v>0</v>
      </c>
      <c r="H469" s="13">
        <v>0</v>
      </c>
      <c r="I469" s="13">
        <f t="shared" si="481"/>
        <v>568.26</v>
      </c>
      <c r="J469" s="13">
        <f t="shared" si="522"/>
        <v>1405.8</v>
      </c>
      <c r="K469" s="13">
        <f t="shared" si="523"/>
        <v>227.7</v>
      </c>
      <c r="L469" s="13">
        <f t="shared" si="524"/>
        <v>601.91999999999996</v>
      </c>
      <c r="M469" s="13">
        <f t="shared" si="525"/>
        <v>1403.8200000000002</v>
      </c>
      <c r="N469" s="67"/>
      <c r="O469" s="13">
        <f t="shared" si="526"/>
        <v>4207.5</v>
      </c>
      <c r="P469" s="67">
        <v>2746</v>
      </c>
      <c r="Q469" s="13">
        <f t="shared" ref="Q469:Q537" si="529">+I469+L469+N469+P469+G469+H469</f>
        <v>3916.18</v>
      </c>
      <c r="R469" s="13">
        <f t="shared" si="527"/>
        <v>3037.32</v>
      </c>
      <c r="S469" s="42">
        <f t="shared" si="488"/>
        <v>15883.82</v>
      </c>
    </row>
    <row r="470" spans="1:19" s="14" customFormat="1" ht="12">
      <c r="A470" s="11">
        <f t="shared" si="528"/>
        <v>379</v>
      </c>
      <c r="B470" s="12" t="s">
        <v>540</v>
      </c>
      <c r="C470" s="12" t="s">
        <v>38</v>
      </c>
      <c r="D470" s="11" t="s">
        <v>29</v>
      </c>
      <c r="E470" s="11" t="s">
        <v>30</v>
      </c>
      <c r="F470" s="13">
        <v>19800</v>
      </c>
      <c r="G470" s="13">
        <v>0</v>
      </c>
      <c r="H470" s="13">
        <v>0</v>
      </c>
      <c r="I470" s="13">
        <f t="shared" si="481"/>
        <v>568.26</v>
      </c>
      <c r="J470" s="13">
        <f t="shared" si="522"/>
        <v>1405.8</v>
      </c>
      <c r="K470" s="13">
        <f t="shared" si="523"/>
        <v>227.7</v>
      </c>
      <c r="L470" s="13">
        <f t="shared" si="524"/>
        <v>601.91999999999996</v>
      </c>
      <c r="M470" s="13">
        <f t="shared" si="525"/>
        <v>1403.8200000000002</v>
      </c>
      <c r="N470" s="67"/>
      <c r="O470" s="13">
        <f t="shared" si="526"/>
        <v>4207.5</v>
      </c>
      <c r="P470" s="67">
        <v>6553.5</v>
      </c>
      <c r="Q470" s="13">
        <f t="shared" si="529"/>
        <v>7723.68</v>
      </c>
      <c r="R470" s="13">
        <f t="shared" si="527"/>
        <v>3037.32</v>
      </c>
      <c r="S470" s="42">
        <f t="shared" si="488"/>
        <v>12076.32</v>
      </c>
    </row>
    <row r="471" spans="1:19" s="14" customFormat="1" ht="12">
      <c r="A471" s="11">
        <f t="shared" si="528"/>
        <v>380</v>
      </c>
      <c r="B471" s="12" t="s">
        <v>541</v>
      </c>
      <c r="C471" s="12" t="s">
        <v>173</v>
      </c>
      <c r="D471" s="11" t="s">
        <v>29</v>
      </c>
      <c r="E471" s="11" t="s">
        <v>30</v>
      </c>
      <c r="F471" s="13">
        <v>22000</v>
      </c>
      <c r="G471" s="13">
        <v>0</v>
      </c>
      <c r="H471" s="13">
        <v>0</v>
      </c>
      <c r="I471" s="13">
        <f t="shared" si="481"/>
        <v>631.4</v>
      </c>
      <c r="J471" s="13">
        <f t="shared" si="522"/>
        <v>1561.9999999999998</v>
      </c>
      <c r="K471" s="13">
        <f t="shared" si="523"/>
        <v>253</v>
      </c>
      <c r="L471" s="13">
        <f t="shared" si="524"/>
        <v>668.8</v>
      </c>
      <c r="M471" s="13">
        <f t="shared" si="525"/>
        <v>1559.8000000000002</v>
      </c>
      <c r="N471" s="67"/>
      <c r="O471" s="13">
        <f t="shared" si="526"/>
        <v>4675</v>
      </c>
      <c r="P471" s="67">
        <v>2027</v>
      </c>
      <c r="Q471" s="13">
        <f t="shared" si="529"/>
        <v>3327.2</v>
      </c>
      <c r="R471" s="13">
        <f t="shared" si="527"/>
        <v>3374.8</v>
      </c>
      <c r="S471" s="42">
        <f t="shared" si="488"/>
        <v>18672.8</v>
      </c>
    </row>
    <row r="472" spans="1:19" s="14" customFormat="1" ht="12">
      <c r="A472" s="11">
        <f t="shared" si="528"/>
        <v>381</v>
      </c>
      <c r="B472" s="12" t="s">
        <v>542</v>
      </c>
      <c r="C472" s="12" t="s">
        <v>173</v>
      </c>
      <c r="D472" s="11" t="s">
        <v>29</v>
      </c>
      <c r="E472" s="11" t="s">
        <v>30</v>
      </c>
      <c r="F472" s="13">
        <v>22000</v>
      </c>
      <c r="G472" s="13">
        <v>0</v>
      </c>
      <c r="H472" s="13">
        <v>0</v>
      </c>
      <c r="I472" s="13">
        <f t="shared" si="481"/>
        <v>631.4</v>
      </c>
      <c r="J472" s="13">
        <f t="shared" si="522"/>
        <v>1561.9999999999998</v>
      </c>
      <c r="K472" s="13">
        <f t="shared" si="523"/>
        <v>253</v>
      </c>
      <c r="L472" s="13">
        <f t="shared" si="524"/>
        <v>668.8</v>
      </c>
      <c r="M472" s="13">
        <f t="shared" si="525"/>
        <v>1559.8000000000002</v>
      </c>
      <c r="N472" s="67"/>
      <c r="O472" s="13">
        <f t="shared" si="526"/>
        <v>4675</v>
      </c>
      <c r="P472" s="67">
        <v>7871</v>
      </c>
      <c r="Q472" s="13">
        <f t="shared" si="529"/>
        <v>9171.2000000000007</v>
      </c>
      <c r="R472" s="13">
        <f t="shared" si="527"/>
        <v>3374.8</v>
      </c>
      <c r="S472" s="42">
        <f t="shared" si="488"/>
        <v>12828.8</v>
      </c>
    </row>
    <row r="473" spans="1:19" s="14" customFormat="1" ht="12">
      <c r="A473" s="11">
        <f t="shared" si="528"/>
        <v>382</v>
      </c>
      <c r="B473" s="12" t="s">
        <v>543</v>
      </c>
      <c r="C473" s="12" t="s">
        <v>173</v>
      </c>
      <c r="D473" s="11" t="s">
        <v>29</v>
      </c>
      <c r="E473" s="11" t="s">
        <v>30</v>
      </c>
      <c r="F473" s="13">
        <v>22000</v>
      </c>
      <c r="G473" s="13">
        <v>0</v>
      </c>
      <c r="H473" s="13">
        <v>0</v>
      </c>
      <c r="I473" s="13">
        <f t="shared" si="481"/>
        <v>631.4</v>
      </c>
      <c r="J473" s="13">
        <f t="shared" si="522"/>
        <v>1561.9999999999998</v>
      </c>
      <c r="K473" s="13">
        <f t="shared" si="523"/>
        <v>253</v>
      </c>
      <c r="L473" s="13">
        <f t="shared" si="524"/>
        <v>668.8</v>
      </c>
      <c r="M473" s="13">
        <f t="shared" si="525"/>
        <v>1559.8000000000002</v>
      </c>
      <c r="N473" s="67"/>
      <c r="O473" s="13">
        <f t="shared" si="526"/>
        <v>4675</v>
      </c>
      <c r="P473" s="67">
        <v>3046</v>
      </c>
      <c r="Q473" s="13">
        <f t="shared" si="529"/>
        <v>4346.2</v>
      </c>
      <c r="R473" s="13">
        <f t="shared" si="527"/>
        <v>3374.8</v>
      </c>
      <c r="S473" s="42">
        <f t="shared" si="488"/>
        <v>17653.8</v>
      </c>
    </row>
    <row r="474" spans="1:19" s="14" customFormat="1" ht="12">
      <c r="A474" s="11">
        <f t="shared" si="528"/>
        <v>383</v>
      </c>
      <c r="B474" s="12" t="s">
        <v>544</v>
      </c>
      <c r="C474" s="12" t="s">
        <v>173</v>
      </c>
      <c r="D474" s="11" t="s">
        <v>29</v>
      </c>
      <c r="E474" s="11" t="s">
        <v>30</v>
      </c>
      <c r="F474" s="13">
        <v>22000</v>
      </c>
      <c r="G474" s="13">
        <v>0</v>
      </c>
      <c r="H474" s="13">
        <v>0</v>
      </c>
      <c r="I474" s="13">
        <f t="shared" si="481"/>
        <v>631.4</v>
      </c>
      <c r="J474" s="13">
        <f t="shared" si="522"/>
        <v>1561.9999999999998</v>
      </c>
      <c r="K474" s="13">
        <f t="shared" si="523"/>
        <v>253</v>
      </c>
      <c r="L474" s="13">
        <f t="shared" si="524"/>
        <v>668.8</v>
      </c>
      <c r="M474" s="13">
        <f t="shared" si="525"/>
        <v>1559.8000000000002</v>
      </c>
      <c r="N474" s="67"/>
      <c r="O474" s="13">
        <f t="shared" si="526"/>
        <v>4675</v>
      </c>
      <c r="P474" s="67">
        <v>3046</v>
      </c>
      <c r="Q474" s="13">
        <f t="shared" si="529"/>
        <v>4346.2</v>
      </c>
      <c r="R474" s="13">
        <f t="shared" si="527"/>
        <v>3374.8</v>
      </c>
      <c r="S474" s="42">
        <f t="shared" si="488"/>
        <v>17653.8</v>
      </c>
    </row>
    <row r="475" spans="1:19" s="14" customFormat="1" ht="12">
      <c r="A475" s="11">
        <f t="shared" si="528"/>
        <v>384</v>
      </c>
      <c r="B475" s="12" t="s">
        <v>545</v>
      </c>
      <c r="C475" s="12" t="s">
        <v>173</v>
      </c>
      <c r="D475" s="11" t="s">
        <v>29</v>
      </c>
      <c r="E475" s="11" t="s">
        <v>30</v>
      </c>
      <c r="F475" s="13">
        <v>22000</v>
      </c>
      <c r="G475" s="13">
        <v>0</v>
      </c>
      <c r="H475" s="13">
        <v>0</v>
      </c>
      <c r="I475" s="13">
        <f t="shared" si="481"/>
        <v>631.4</v>
      </c>
      <c r="J475" s="13">
        <f t="shared" si="522"/>
        <v>1561.9999999999998</v>
      </c>
      <c r="K475" s="13">
        <f t="shared" si="523"/>
        <v>253</v>
      </c>
      <c r="L475" s="13">
        <f t="shared" si="524"/>
        <v>668.8</v>
      </c>
      <c r="M475" s="13">
        <f t="shared" si="525"/>
        <v>1559.8000000000002</v>
      </c>
      <c r="N475" s="67"/>
      <c r="O475" s="13">
        <f t="shared" si="526"/>
        <v>4675</v>
      </c>
      <c r="P475" s="67">
        <v>16532.12</v>
      </c>
      <c r="Q475" s="13">
        <f t="shared" si="529"/>
        <v>17832.32</v>
      </c>
      <c r="R475" s="13">
        <f t="shared" si="527"/>
        <v>3374.8</v>
      </c>
      <c r="S475" s="42">
        <f t="shared" si="488"/>
        <v>4167.68</v>
      </c>
    </row>
    <row r="476" spans="1:19" s="14" customFormat="1" ht="12">
      <c r="A476" s="11">
        <f t="shared" si="528"/>
        <v>385</v>
      </c>
      <c r="B476" s="12" t="s">
        <v>546</v>
      </c>
      <c r="C476" s="12" t="s">
        <v>173</v>
      </c>
      <c r="D476" s="11" t="s">
        <v>29</v>
      </c>
      <c r="E476" s="11" t="s">
        <v>41</v>
      </c>
      <c r="F476" s="13">
        <v>22000</v>
      </c>
      <c r="G476" s="13">
        <v>0</v>
      </c>
      <c r="H476" s="13">
        <v>0</v>
      </c>
      <c r="I476" s="13">
        <f t="shared" si="481"/>
        <v>631.4</v>
      </c>
      <c r="J476" s="13">
        <f t="shared" si="522"/>
        <v>1561.9999999999998</v>
      </c>
      <c r="K476" s="13">
        <f t="shared" si="523"/>
        <v>253</v>
      </c>
      <c r="L476" s="13">
        <f t="shared" si="524"/>
        <v>668.8</v>
      </c>
      <c r="M476" s="13">
        <f t="shared" si="525"/>
        <v>1559.8000000000002</v>
      </c>
      <c r="N476" s="67"/>
      <c r="O476" s="13">
        <f t="shared" si="526"/>
        <v>4675</v>
      </c>
      <c r="P476" s="67">
        <v>11290.67</v>
      </c>
      <c r="Q476" s="13">
        <f t="shared" si="529"/>
        <v>12590.869999999999</v>
      </c>
      <c r="R476" s="13">
        <f t="shared" si="527"/>
        <v>3374.8</v>
      </c>
      <c r="S476" s="42">
        <f t="shared" si="488"/>
        <v>9409.130000000001</v>
      </c>
    </row>
    <row r="477" spans="1:19" s="14" customFormat="1" ht="12">
      <c r="A477" s="11">
        <f t="shared" si="528"/>
        <v>386</v>
      </c>
      <c r="B477" s="12" t="s">
        <v>547</v>
      </c>
      <c r="C477" s="12" t="s">
        <v>173</v>
      </c>
      <c r="D477" s="11" t="s">
        <v>29</v>
      </c>
      <c r="E477" s="11" t="s">
        <v>30</v>
      </c>
      <c r="F477" s="13">
        <v>22000</v>
      </c>
      <c r="G477" s="13">
        <v>0</v>
      </c>
      <c r="H477" s="13">
        <v>0</v>
      </c>
      <c r="I477" s="13">
        <f t="shared" si="481"/>
        <v>631.4</v>
      </c>
      <c r="J477" s="13">
        <f t="shared" si="522"/>
        <v>1561.9999999999998</v>
      </c>
      <c r="K477" s="13">
        <f t="shared" si="523"/>
        <v>253</v>
      </c>
      <c r="L477" s="13">
        <f t="shared" si="524"/>
        <v>668.8</v>
      </c>
      <c r="M477" s="13">
        <f t="shared" si="525"/>
        <v>1559.8000000000002</v>
      </c>
      <c r="N477" s="67"/>
      <c r="O477" s="13">
        <f t="shared" si="526"/>
        <v>4675</v>
      </c>
      <c r="P477" s="69">
        <v>2526</v>
      </c>
      <c r="Q477" s="42">
        <f t="shared" si="529"/>
        <v>3826.2</v>
      </c>
      <c r="R477" s="42">
        <f t="shared" si="527"/>
        <v>3374.8</v>
      </c>
      <c r="S477" s="42">
        <f t="shared" si="488"/>
        <v>18173.8</v>
      </c>
    </row>
    <row r="478" spans="1:19" s="14" customFormat="1" ht="12">
      <c r="A478" s="11">
        <f t="shared" si="528"/>
        <v>387</v>
      </c>
      <c r="B478" s="12" t="s">
        <v>548</v>
      </c>
      <c r="C478" s="12" t="s">
        <v>173</v>
      </c>
      <c r="D478" s="11" t="s">
        <v>29</v>
      </c>
      <c r="E478" s="11" t="s">
        <v>30</v>
      </c>
      <c r="F478" s="13">
        <v>22000</v>
      </c>
      <c r="G478" s="13">
        <v>0</v>
      </c>
      <c r="H478" s="13">
        <v>0</v>
      </c>
      <c r="I478" s="13">
        <f t="shared" si="481"/>
        <v>631.4</v>
      </c>
      <c r="J478" s="13">
        <f t="shared" si="522"/>
        <v>1561.9999999999998</v>
      </c>
      <c r="K478" s="13">
        <f t="shared" si="523"/>
        <v>253</v>
      </c>
      <c r="L478" s="13">
        <f t="shared" si="524"/>
        <v>668.8</v>
      </c>
      <c r="M478" s="13">
        <f t="shared" si="525"/>
        <v>1559.8000000000002</v>
      </c>
      <c r="N478" s="67"/>
      <c r="O478" s="13">
        <f t="shared" si="526"/>
        <v>4675</v>
      </c>
      <c r="P478" s="67">
        <v>13601.16</v>
      </c>
      <c r="Q478" s="13">
        <f t="shared" si="529"/>
        <v>14901.36</v>
      </c>
      <c r="R478" s="13">
        <f t="shared" si="527"/>
        <v>3374.8</v>
      </c>
      <c r="S478" s="42">
        <f t="shared" si="488"/>
        <v>7098.6399999999994</v>
      </c>
    </row>
    <row r="479" spans="1:19" s="14" customFormat="1" ht="12">
      <c r="A479" s="11">
        <f t="shared" si="528"/>
        <v>388</v>
      </c>
      <c r="B479" s="12" t="s">
        <v>549</v>
      </c>
      <c r="C479" s="12" t="s">
        <v>173</v>
      </c>
      <c r="D479" s="11" t="s">
        <v>29</v>
      </c>
      <c r="E479" s="11" t="s">
        <v>30</v>
      </c>
      <c r="F479" s="13">
        <v>22000</v>
      </c>
      <c r="G479" s="13">
        <v>0</v>
      </c>
      <c r="H479" s="13">
        <v>0</v>
      </c>
      <c r="I479" s="13">
        <f t="shared" si="481"/>
        <v>631.4</v>
      </c>
      <c r="J479" s="13">
        <f t="shared" si="522"/>
        <v>1561.9999999999998</v>
      </c>
      <c r="K479" s="13">
        <f t="shared" si="523"/>
        <v>253</v>
      </c>
      <c r="L479" s="13">
        <f t="shared" si="524"/>
        <v>668.8</v>
      </c>
      <c r="M479" s="13">
        <f t="shared" si="525"/>
        <v>1559.8000000000002</v>
      </c>
      <c r="N479" s="67"/>
      <c r="O479" s="13">
        <f t="shared" si="526"/>
        <v>4675</v>
      </c>
      <c r="P479" s="67">
        <v>752</v>
      </c>
      <c r="Q479" s="13">
        <f t="shared" si="529"/>
        <v>2052.1999999999998</v>
      </c>
      <c r="R479" s="13">
        <f t="shared" si="527"/>
        <v>3374.8</v>
      </c>
      <c r="S479" s="42">
        <f t="shared" si="488"/>
        <v>19947.8</v>
      </c>
    </row>
    <row r="480" spans="1:19" s="14" customFormat="1" ht="12">
      <c r="A480" s="11">
        <f t="shared" si="528"/>
        <v>389</v>
      </c>
      <c r="B480" s="12" t="s">
        <v>550</v>
      </c>
      <c r="C480" s="12" t="s">
        <v>173</v>
      </c>
      <c r="D480" s="11" t="s">
        <v>29</v>
      </c>
      <c r="E480" s="11" t="s">
        <v>41</v>
      </c>
      <c r="F480" s="13">
        <v>22000</v>
      </c>
      <c r="G480" s="13">
        <v>0</v>
      </c>
      <c r="H480" s="13">
        <v>0</v>
      </c>
      <c r="I480" s="13">
        <f t="shared" si="481"/>
        <v>631.4</v>
      </c>
      <c r="J480" s="13">
        <f t="shared" si="522"/>
        <v>1561.9999999999998</v>
      </c>
      <c r="K480" s="13">
        <f t="shared" si="523"/>
        <v>253</v>
      </c>
      <c r="L480" s="13">
        <f t="shared" si="524"/>
        <v>668.8</v>
      </c>
      <c r="M480" s="13">
        <f t="shared" si="525"/>
        <v>1559.8000000000002</v>
      </c>
      <c r="N480" s="67"/>
      <c r="O480" s="13">
        <f t="shared" si="526"/>
        <v>4675</v>
      </c>
      <c r="P480" s="67">
        <v>2753.88</v>
      </c>
      <c r="Q480" s="13">
        <f t="shared" si="529"/>
        <v>4054.08</v>
      </c>
      <c r="R480" s="13">
        <f t="shared" si="527"/>
        <v>3374.8</v>
      </c>
      <c r="S480" s="42">
        <f t="shared" si="488"/>
        <v>17945.919999999998</v>
      </c>
    </row>
    <row r="481" spans="1:19" s="14" customFormat="1" ht="12">
      <c r="A481" s="11">
        <f t="shared" si="528"/>
        <v>390</v>
      </c>
      <c r="B481" s="12" t="s">
        <v>551</v>
      </c>
      <c r="C481" s="12" t="s">
        <v>173</v>
      </c>
      <c r="D481" s="11" t="s">
        <v>29</v>
      </c>
      <c r="E481" s="11" t="s">
        <v>30</v>
      </c>
      <c r="F481" s="13">
        <v>22000</v>
      </c>
      <c r="G481" s="13">
        <v>0</v>
      </c>
      <c r="H481" s="13">
        <v>0</v>
      </c>
      <c r="I481" s="13">
        <f t="shared" si="481"/>
        <v>631.4</v>
      </c>
      <c r="J481" s="13">
        <f t="shared" si="522"/>
        <v>1561.9999999999998</v>
      </c>
      <c r="K481" s="13">
        <f t="shared" si="523"/>
        <v>253</v>
      </c>
      <c r="L481" s="13">
        <f t="shared" si="524"/>
        <v>668.8</v>
      </c>
      <c r="M481" s="13">
        <f t="shared" si="525"/>
        <v>1559.8000000000002</v>
      </c>
      <c r="N481" s="67"/>
      <c r="O481" s="13">
        <f t="shared" si="526"/>
        <v>4675</v>
      </c>
      <c r="P481" s="67">
        <v>2866</v>
      </c>
      <c r="Q481" s="13">
        <f t="shared" si="529"/>
        <v>4166.2</v>
      </c>
      <c r="R481" s="13">
        <f t="shared" si="527"/>
        <v>3374.8</v>
      </c>
      <c r="S481" s="42">
        <f t="shared" si="488"/>
        <v>17833.8</v>
      </c>
    </row>
    <row r="482" spans="1:19" s="14" customFormat="1" ht="12">
      <c r="A482" s="11">
        <f t="shared" si="528"/>
        <v>391</v>
      </c>
      <c r="B482" s="12" t="s">
        <v>552</v>
      </c>
      <c r="C482" s="12" t="s">
        <v>173</v>
      </c>
      <c r="D482" s="11" t="s">
        <v>29</v>
      </c>
      <c r="E482" s="11" t="s">
        <v>30</v>
      </c>
      <c r="F482" s="13">
        <v>22000</v>
      </c>
      <c r="G482" s="13">
        <v>0</v>
      </c>
      <c r="H482" s="13">
        <v>0</v>
      </c>
      <c r="I482" s="13">
        <f t="shared" si="481"/>
        <v>631.4</v>
      </c>
      <c r="J482" s="13">
        <f t="shared" si="522"/>
        <v>1561.9999999999998</v>
      </c>
      <c r="K482" s="13">
        <f t="shared" si="523"/>
        <v>253</v>
      </c>
      <c r="L482" s="13">
        <f t="shared" si="524"/>
        <v>668.8</v>
      </c>
      <c r="M482" s="13">
        <f t="shared" si="525"/>
        <v>1559.8000000000002</v>
      </c>
      <c r="N482" s="67"/>
      <c r="O482" s="13">
        <f t="shared" si="526"/>
        <v>4675</v>
      </c>
      <c r="P482" s="67">
        <v>13913.33</v>
      </c>
      <c r="Q482" s="13">
        <f t="shared" si="529"/>
        <v>15213.529999999999</v>
      </c>
      <c r="R482" s="13">
        <f t="shared" si="527"/>
        <v>3374.8</v>
      </c>
      <c r="S482" s="42">
        <f t="shared" si="488"/>
        <v>6786.4700000000012</v>
      </c>
    </row>
    <row r="483" spans="1:19" s="14" customFormat="1" ht="12">
      <c r="A483" s="11">
        <f t="shared" si="528"/>
        <v>392</v>
      </c>
      <c r="B483" s="12" t="s">
        <v>553</v>
      </c>
      <c r="C483" s="12" t="s">
        <v>173</v>
      </c>
      <c r="D483" s="11" t="s">
        <v>29</v>
      </c>
      <c r="E483" s="11" t="s">
        <v>30</v>
      </c>
      <c r="F483" s="13">
        <v>22000</v>
      </c>
      <c r="G483" s="13">
        <v>0</v>
      </c>
      <c r="H483" s="13">
        <v>0</v>
      </c>
      <c r="I483" s="13">
        <f t="shared" si="481"/>
        <v>631.4</v>
      </c>
      <c r="J483" s="13">
        <f t="shared" si="522"/>
        <v>1561.9999999999998</v>
      </c>
      <c r="K483" s="13">
        <f t="shared" si="523"/>
        <v>253</v>
      </c>
      <c r="L483" s="13">
        <f t="shared" si="524"/>
        <v>668.8</v>
      </c>
      <c r="M483" s="13">
        <f t="shared" si="525"/>
        <v>1559.8000000000002</v>
      </c>
      <c r="N483" s="67"/>
      <c r="O483" s="13">
        <f t="shared" si="526"/>
        <v>4675</v>
      </c>
      <c r="P483" s="67">
        <v>3046</v>
      </c>
      <c r="Q483" s="13">
        <f t="shared" si="529"/>
        <v>4346.2</v>
      </c>
      <c r="R483" s="13">
        <f t="shared" si="527"/>
        <v>3374.8</v>
      </c>
      <c r="S483" s="42">
        <f t="shared" si="488"/>
        <v>17653.8</v>
      </c>
    </row>
    <row r="484" spans="1:19" s="14" customFormat="1" ht="12">
      <c r="A484" s="11">
        <f t="shared" si="528"/>
        <v>393</v>
      </c>
      <c r="B484" s="12" t="s">
        <v>554</v>
      </c>
      <c r="C484" s="12" t="s">
        <v>173</v>
      </c>
      <c r="D484" s="11" t="s">
        <v>29</v>
      </c>
      <c r="E484" s="11" t="s">
        <v>41</v>
      </c>
      <c r="F484" s="13">
        <v>22000</v>
      </c>
      <c r="G484" s="13">
        <v>0</v>
      </c>
      <c r="H484" s="13">
        <v>0</v>
      </c>
      <c r="I484" s="13">
        <f t="shared" si="481"/>
        <v>631.4</v>
      </c>
      <c r="J484" s="13">
        <f t="shared" si="522"/>
        <v>1561.9999999999998</v>
      </c>
      <c r="K484" s="13">
        <f t="shared" si="523"/>
        <v>253</v>
      </c>
      <c r="L484" s="13">
        <f t="shared" si="524"/>
        <v>668.8</v>
      </c>
      <c r="M484" s="13">
        <f t="shared" si="525"/>
        <v>1559.8000000000002</v>
      </c>
      <c r="N484" s="67"/>
      <c r="O484" s="13">
        <f t="shared" si="526"/>
        <v>4675</v>
      </c>
      <c r="P484" s="67"/>
      <c r="Q484" s="13">
        <f t="shared" si="529"/>
        <v>1300.1999999999998</v>
      </c>
      <c r="R484" s="13">
        <f t="shared" si="527"/>
        <v>3374.8</v>
      </c>
      <c r="S484" s="42">
        <f t="shared" si="488"/>
        <v>20699.8</v>
      </c>
    </row>
    <row r="485" spans="1:19" s="14" customFormat="1" ht="12">
      <c r="A485" s="11">
        <f t="shared" si="528"/>
        <v>394</v>
      </c>
      <c r="B485" s="12" t="s">
        <v>555</v>
      </c>
      <c r="C485" s="12" t="s">
        <v>173</v>
      </c>
      <c r="D485" s="11" t="s">
        <v>29</v>
      </c>
      <c r="E485" s="11" t="s">
        <v>41</v>
      </c>
      <c r="F485" s="13">
        <v>22000</v>
      </c>
      <c r="G485" s="13">
        <v>0</v>
      </c>
      <c r="H485" s="13">
        <v>0</v>
      </c>
      <c r="I485" s="13">
        <f t="shared" si="481"/>
        <v>631.4</v>
      </c>
      <c r="J485" s="13">
        <f t="shared" si="522"/>
        <v>1561.9999999999998</v>
      </c>
      <c r="K485" s="13">
        <f t="shared" si="523"/>
        <v>253</v>
      </c>
      <c r="L485" s="13">
        <f t="shared" si="524"/>
        <v>668.8</v>
      </c>
      <c r="M485" s="13">
        <f t="shared" si="525"/>
        <v>1559.8000000000002</v>
      </c>
      <c r="N485" s="67"/>
      <c r="O485" s="13">
        <f t="shared" si="526"/>
        <v>4675</v>
      </c>
      <c r="P485" s="67">
        <v>1046</v>
      </c>
      <c r="Q485" s="13">
        <f t="shared" si="529"/>
        <v>2346.1999999999998</v>
      </c>
      <c r="R485" s="13">
        <f t="shared" si="527"/>
        <v>3374.8</v>
      </c>
      <c r="S485" s="42">
        <f t="shared" si="488"/>
        <v>19653.8</v>
      </c>
    </row>
    <row r="486" spans="1:19" s="14" customFormat="1" ht="12">
      <c r="A486" s="11">
        <f t="shared" si="528"/>
        <v>395</v>
      </c>
      <c r="B486" s="12" t="s">
        <v>556</v>
      </c>
      <c r="C486" s="12" t="s">
        <v>173</v>
      </c>
      <c r="D486" s="11" t="s">
        <v>29</v>
      </c>
      <c r="E486" s="11" t="s">
        <v>30</v>
      </c>
      <c r="F486" s="13">
        <v>22000</v>
      </c>
      <c r="G486" s="13">
        <v>0</v>
      </c>
      <c r="H486" s="13">
        <v>0</v>
      </c>
      <c r="I486" s="13">
        <f t="shared" si="481"/>
        <v>631.4</v>
      </c>
      <c r="J486" s="13">
        <f t="shared" si="522"/>
        <v>1561.9999999999998</v>
      </c>
      <c r="K486" s="13">
        <f t="shared" si="523"/>
        <v>253</v>
      </c>
      <c r="L486" s="13">
        <f t="shared" si="524"/>
        <v>668.8</v>
      </c>
      <c r="M486" s="13">
        <f t="shared" si="525"/>
        <v>1559.8000000000002</v>
      </c>
      <c r="N486" s="67"/>
      <c r="O486" s="13">
        <f t="shared" si="526"/>
        <v>4675</v>
      </c>
      <c r="P486" s="67">
        <v>8663.52</v>
      </c>
      <c r="Q486" s="13">
        <f t="shared" si="529"/>
        <v>9963.7200000000012</v>
      </c>
      <c r="R486" s="13">
        <f t="shared" si="527"/>
        <v>3374.8</v>
      </c>
      <c r="S486" s="42">
        <f t="shared" si="488"/>
        <v>12036.279999999999</v>
      </c>
    </row>
    <row r="487" spans="1:19" s="14" customFormat="1" ht="12">
      <c r="A487" s="11">
        <f t="shared" si="528"/>
        <v>396</v>
      </c>
      <c r="B487" s="12" t="s">
        <v>557</v>
      </c>
      <c r="C487" s="12" t="s">
        <v>173</v>
      </c>
      <c r="D487" s="11" t="s">
        <v>29</v>
      </c>
      <c r="E487" s="11" t="s">
        <v>30</v>
      </c>
      <c r="F487" s="13">
        <v>22000</v>
      </c>
      <c r="G487" s="13">
        <v>0</v>
      </c>
      <c r="H487" s="13">
        <v>0</v>
      </c>
      <c r="I487" s="13">
        <f t="shared" si="481"/>
        <v>631.4</v>
      </c>
      <c r="J487" s="13">
        <f t="shared" si="522"/>
        <v>1561.9999999999998</v>
      </c>
      <c r="K487" s="13">
        <f t="shared" si="523"/>
        <v>253</v>
      </c>
      <c r="L487" s="13">
        <f t="shared" si="524"/>
        <v>668.8</v>
      </c>
      <c r="M487" s="13">
        <f t="shared" si="525"/>
        <v>1559.8000000000002</v>
      </c>
      <c r="N487" s="67"/>
      <c r="O487" s="13">
        <f t="shared" si="526"/>
        <v>4675</v>
      </c>
      <c r="P487" s="67">
        <v>11832.83</v>
      </c>
      <c r="Q487" s="13">
        <f t="shared" si="529"/>
        <v>13133.029999999999</v>
      </c>
      <c r="R487" s="13">
        <f t="shared" si="527"/>
        <v>3374.8</v>
      </c>
      <c r="S487" s="42">
        <f t="shared" si="488"/>
        <v>8866.9700000000012</v>
      </c>
    </row>
    <row r="488" spans="1:19" s="14" customFormat="1" ht="12">
      <c r="A488" s="11">
        <f t="shared" si="528"/>
        <v>397</v>
      </c>
      <c r="B488" s="12" t="s">
        <v>558</v>
      </c>
      <c r="C488" s="12" t="s">
        <v>173</v>
      </c>
      <c r="D488" s="11" t="s">
        <v>29</v>
      </c>
      <c r="E488" s="11" t="s">
        <v>30</v>
      </c>
      <c r="F488" s="13">
        <v>22000</v>
      </c>
      <c r="G488" s="13">
        <v>0</v>
      </c>
      <c r="H488" s="13">
        <v>0</v>
      </c>
      <c r="I488" s="13">
        <f t="shared" si="481"/>
        <v>631.4</v>
      </c>
      <c r="J488" s="13">
        <f t="shared" si="522"/>
        <v>1561.9999999999998</v>
      </c>
      <c r="K488" s="13">
        <f t="shared" si="523"/>
        <v>253</v>
      </c>
      <c r="L488" s="13">
        <f t="shared" si="524"/>
        <v>668.8</v>
      </c>
      <c r="M488" s="13">
        <f t="shared" si="525"/>
        <v>1559.8000000000002</v>
      </c>
      <c r="N488" s="67"/>
      <c r="O488" s="13">
        <f t="shared" si="526"/>
        <v>4675</v>
      </c>
      <c r="P488" s="67">
        <v>2666</v>
      </c>
      <c r="Q488" s="13">
        <f t="shared" si="529"/>
        <v>3966.2</v>
      </c>
      <c r="R488" s="13">
        <f t="shared" si="527"/>
        <v>3374.8</v>
      </c>
      <c r="S488" s="42">
        <f t="shared" si="488"/>
        <v>18033.8</v>
      </c>
    </row>
    <row r="489" spans="1:19" s="14" customFormat="1" ht="12">
      <c r="A489" s="11">
        <f t="shared" si="528"/>
        <v>398</v>
      </c>
      <c r="B489" s="12" t="s">
        <v>559</v>
      </c>
      <c r="C489" s="12" t="s">
        <v>173</v>
      </c>
      <c r="D489" s="11" t="s">
        <v>29</v>
      </c>
      <c r="E489" s="11" t="s">
        <v>30</v>
      </c>
      <c r="F489" s="13">
        <v>22000</v>
      </c>
      <c r="G489" s="13">
        <v>0</v>
      </c>
      <c r="H489" s="13">
        <v>0</v>
      </c>
      <c r="I489" s="13">
        <f t="shared" si="481"/>
        <v>631.4</v>
      </c>
      <c r="J489" s="13">
        <f t="shared" si="522"/>
        <v>1561.9999999999998</v>
      </c>
      <c r="K489" s="13">
        <f t="shared" si="523"/>
        <v>253</v>
      </c>
      <c r="L489" s="13">
        <f t="shared" si="524"/>
        <v>668.8</v>
      </c>
      <c r="M489" s="13">
        <f t="shared" si="525"/>
        <v>1559.8000000000002</v>
      </c>
      <c r="N489" s="67"/>
      <c r="O489" s="13">
        <f t="shared" si="526"/>
        <v>4675</v>
      </c>
      <c r="P489" s="67">
        <v>2659</v>
      </c>
      <c r="Q489" s="13">
        <f t="shared" si="529"/>
        <v>3959.2</v>
      </c>
      <c r="R489" s="13">
        <f t="shared" si="527"/>
        <v>3374.8</v>
      </c>
      <c r="S489" s="42">
        <f t="shared" si="488"/>
        <v>18040.8</v>
      </c>
    </row>
    <row r="490" spans="1:19" s="14" customFormat="1" ht="12">
      <c r="A490" s="11">
        <f t="shared" si="528"/>
        <v>399</v>
      </c>
      <c r="B490" s="12" t="s">
        <v>560</v>
      </c>
      <c r="C490" s="12" t="s">
        <v>173</v>
      </c>
      <c r="D490" s="11" t="s">
        <v>29</v>
      </c>
      <c r="E490" s="11" t="s">
        <v>30</v>
      </c>
      <c r="F490" s="13">
        <v>22000</v>
      </c>
      <c r="G490" s="13">
        <v>0</v>
      </c>
      <c r="H490" s="13">
        <v>0</v>
      </c>
      <c r="I490" s="13">
        <f t="shared" si="481"/>
        <v>631.4</v>
      </c>
      <c r="J490" s="13">
        <f t="shared" si="522"/>
        <v>1561.9999999999998</v>
      </c>
      <c r="K490" s="13">
        <f t="shared" si="523"/>
        <v>253</v>
      </c>
      <c r="L490" s="13">
        <f t="shared" si="524"/>
        <v>668.8</v>
      </c>
      <c r="M490" s="13">
        <f t="shared" si="525"/>
        <v>1559.8000000000002</v>
      </c>
      <c r="N490" s="67"/>
      <c r="O490" s="13">
        <f t="shared" si="526"/>
        <v>4675</v>
      </c>
      <c r="P490" s="67">
        <v>2546</v>
      </c>
      <c r="Q490" s="13">
        <f t="shared" si="529"/>
        <v>3846.2</v>
      </c>
      <c r="R490" s="13">
        <f t="shared" si="527"/>
        <v>3374.8</v>
      </c>
      <c r="S490" s="42">
        <f t="shared" si="488"/>
        <v>18153.8</v>
      </c>
    </row>
    <row r="491" spans="1:19" s="14" customFormat="1" ht="12">
      <c r="A491" s="11">
        <f t="shared" si="528"/>
        <v>400</v>
      </c>
      <c r="B491" s="12" t="s">
        <v>561</v>
      </c>
      <c r="C491" s="12" t="s">
        <v>173</v>
      </c>
      <c r="D491" s="11" t="s">
        <v>29</v>
      </c>
      <c r="E491" s="11" t="s">
        <v>41</v>
      </c>
      <c r="F491" s="13">
        <v>22000</v>
      </c>
      <c r="G491" s="13">
        <v>0</v>
      </c>
      <c r="H491" s="13">
        <v>0</v>
      </c>
      <c r="I491" s="13">
        <f t="shared" si="481"/>
        <v>631.4</v>
      </c>
      <c r="J491" s="13">
        <f t="shared" si="522"/>
        <v>1561.9999999999998</v>
      </c>
      <c r="K491" s="13">
        <f t="shared" si="523"/>
        <v>253</v>
      </c>
      <c r="L491" s="13">
        <f t="shared" si="524"/>
        <v>668.8</v>
      </c>
      <c r="M491" s="13">
        <f t="shared" si="525"/>
        <v>1559.8000000000002</v>
      </c>
      <c r="N491" s="67"/>
      <c r="O491" s="13">
        <f t="shared" si="526"/>
        <v>4675</v>
      </c>
      <c r="P491" s="67">
        <v>12248.84</v>
      </c>
      <c r="Q491" s="13">
        <f t="shared" si="529"/>
        <v>13549.04</v>
      </c>
      <c r="R491" s="13">
        <f t="shared" si="527"/>
        <v>3374.8</v>
      </c>
      <c r="S491" s="42">
        <f t="shared" si="488"/>
        <v>8450.9599999999991</v>
      </c>
    </row>
    <row r="492" spans="1:19" s="14" customFormat="1" ht="12">
      <c r="A492" s="11">
        <f t="shared" si="528"/>
        <v>401</v>
      </c>
      <c r="B492" s="12" t="s">
        <v>562</v>
      </c>
      <c r="C492" s="12" t="s">
        <v>173</v>
      </c>
      <c r="D492" s="11" t="s">
        <v>29</v>
      </c>
      <c r="E492" s="11" t="s">
        <v>30</v>
      </c>
      <c r="F492" s="13">
        <v>22000</v>
      </c>
      <c r="G492" s="13">
        <v>0</v>
      </c>
      <c r="H492" s="13">
        <v>0</v>
      </c>
      <c r="I492" s="13">
        <f t="shared" si="481"/>
        <v>631.4</v>
      </c>
      <c r="J492" s="13">
        <f t="shared" si="522"/>
        <v>1561.9999999999998</v>
      </c>
      <c r="K492" s="13">
        <f t="shared" si="523"/>
        <v>253</v>
      </c>
      <c r="L492" s="13">
        <f t="shared" si="524"/>
        <v>668.8</v>
      </c>
      <c r="M492" s="13">
        <f t="shared" si="525"/>
        <v>1559.8000000000002</v>
      </c>
      <c r="N492" s="67"/>
      <c r="O492" s="13">
        <f t="shared" si="526"/>
        <v>4675</v>
      </c>
      <c r="P492" s="67">
        <v>3366</v>
      </c>
      <c r="Q492" s="13">
        <f t="shared" si="529"/>
        <v>4666.2</v>
      </c>
      <c r="R492" s="13">
        <f t="shared" si="527"/>
        <v>3374.8</v>
      </c>
      <c r="S492" s="42">
        <f t="shared" si="488"/>
        <v>17333.8</v>
      </c>
    </row>
    <row r="493" spans="1:19" s="14" customFormat="1" ht="12">
      <c r="A493" s="11">
        <f t="shared" si="528"/>
        <v>402</v>
      </c>
      <c r="B493" s="12" t="s">
        <v>563</v>
      </c>
      <c r="C493" s="12" t="s">
        <v>173</v>
      </c>
      <c r="D493" s="11" t="s">
        <v>29</v>
      </c>
      <c r="E493" s="11" t="s">
        <v>30</v>
      </c>
      <c r="F493" s="13">
        <v>22000</v>
      </c>
      <c r="G493" s="13">
        <v>0</v>
      </c>
      <c r="H493" s="13">
        <v>0</v>
      </c>
      <c r="I493" s="13">
        <f t="shared" si="481"/>
        <v>631.4</v>
      </c>
      <c r="J493" s="13">
        <f t="shared" si="522"/>
        <v>1561.9999999999998</v>
      </c>
      <c r="K493" s="13">
        <f t="shared" si="523"/>
        <v>253</v>
      </c>
      <c r="L493" s="13">
        <f t="shared" si="524"/>
        <v>668.8</v>
      </c>
      <c r="M493" s="13">
        <f t="shared" si="525"/>
        <v>1559.8000000000002</v>
      </c>
      <c r="N493" s="67"/>
      <c r="O493" s="13">
        <f t="shared" si="526"/>
        <v>4675</v>
      </c>
      <c r="P493" s="67">
        <v>3556</v>
      </c>
      <c r="Q493" s="13">
        <f t="shared" si="529"/>
        <v>4856.2</v>
      </c>
      <c r="R493" s="13">
        <f t="shared" si="527"/>
        <v>3374.8</v>
      </c>
      <c r="S493" s="42">
        <f t="shared" si="488"/>
        <v>17143.8</v>
      </c>
    </row>
    <row r="494" spans="1:19" s="14" customFormat="1" ht="12">
      <c r="A494" s="11">
        <f t="shared" si="528"/>
        <v>403</v>
      </c>
      <c r="B494" s="12" t="s">
        <v>564</v>
      </c>
      <c r="C494" s="12" t="s">
        <v>565</v>
      </c>
      <c r="D494" s="11" t="s">
        <v>29</v>
      </c>
      <c r="E494" s="11" t="s">
        <v>30</v>
      </c>
      <c r="F494" s="13">
        <v>22000</v>
      </c>
      <c r="G494" s="13">
        <v>0</v>
      </c>
      <c r="H494" s="13">
        <v>0</v>
      </c>
      <c r="I494" s="13">
        <f t="shared" si="481"/>
        <v>631.4</v>
      </c>
      <c r="J494" s="13">
        <f t="shared" si="522"/>
        <v>1561.9999999999998</v>
      </c>
      <c r="K494" s="13">
        <f t="shared" si="523"/>
        <v>253</v>
      </c>
      <c r="L494" s="13">
        <f t="shared" si="524"/>
        <v>668.8</v>
      </c>
      <c r="M494" s="13">
        <f t="shared" si="525"/>
        <v>1559.8000000000002</v>
      </c>
      <c r="N494" s="67"/>
      <c r="O494" s="13">
        <f t="shared" si="526"/>
        <v>4675</v>
      </c>
      <c r="P494" s="67">
        <v>706</v>
      </c>
      <c r="Q494" s="13">
        <f t="shared" si="529"/>
        <v>2006.1999999999998</v>
      </c>
      <c r="R494" s="13">
        <f t="shared" si="527"/>
        <v>3374.8</v>
      </c>
      <c r="S494" s="42">
        <f t="shared" si="488"/>
        <v>19993.8</v>
      </c>
    </row>
    <row r="495" spans="1:19" s="14" customFormat="1" ht="12">
      <c r="A495" s="11">
        <f t="shared" si="528"/>
        <v>404</v>
      </c>
      <c r="B495" s="12" t="s">
        <v>566</v>
      </c>
      <c r="C495" s="12" t="s">
        <v>567</v>
      </c>
      <c r="D495" s="11" t="s">
        <v>29</v>
      </c>
      <c r="E495" s="11" t="s">
        <v>30</v>
      </c>
      <c r="F495" s="13">
        <v>22000</v>
      </c>
      <c r="G495" s="13">
        <v>0</v>
      </c>
      <c r="H495" s="13">
        <v>0</v>
      </c>
      <c r="I495" s="13">
        <f t="shared" si="481"/>
        <v>631.4</v>
      </c>
      <c r="J495" s="13">
        <f t="shared" si="522"/>
        <v>1561.9999999999998</v>
      </c>
      <c r="K495" s="13">
        <f t="shared" si="523"/>
        <v>253</v>
      </c>
      <c r="L495" s="13">
        <f t="shared" si="524"/>
        <v>668.8</v>
      </c>
      <c r="M495" s="13">
        <f t="shared" si="525"/>
        <v>1559.8000000000002</v>
      </c>
      <c r="N495" s="67">
        <v>1190.1199999999999</v>
      </c>
      <c r="O495" s="13">
        <f t="shared" si="526"/>
        <v>4675</v>
      </c>
      <c r="P495" s="67"/>
      <c r="Q495" s="13">
        <f t="shared" si="529"/>
        <v>2490.3199999999997</v>
      </c>
      <c r="R495" s="13">
        <f t="shared" si="527"/>
        <v>3374.8</v>
      </c>
      <c r="S495" s="42">
        <f t="shared" si="488"/>
        <v>19509.68</v>
      </c>
    </row>
    <row r="496" spans="1:19" s="14" customFormat="1" ht="12">
      <c r="A496" s="11">
        <f t="shared" si="528"/>
        <v>405</v>
      </c>
      <c r="B496" s="12" t="s">
        <v>568</v>
      </c>
      <c r="C496" s="12" t="s">
        <v>173</v>
      </c>
      <c r="D496" s="11" t="s">
        <v>29</v>
      </c>
      <c r="E496" s="11" t="s">
        <v>41</v>
      </c>
      <c r="F496" s="13">
        <v>19800</v>
      </c>
      <c r="G496" s="13">
        <v>0</v>
      </c>
      <c r="H496" s="13">
        <v>0</v>
      </c>
      <c r="I496" s="13">
        <f t="shared" si="481"/>
        <v>568.26</v>
      </c>
      <c r="J496" s="13">
        <f t="shared" si="522"/>
        <v>1405.8</v>
      </c>
      <c r="K496" s="13">
        <f t="shared" si="523"/>
        <v>227.7</v>
      </c>
      <c r="L496" s="13">
        <f t="shared" si="524"/>
        <v>601.91999999999996</v>
      </c>
      <c r="M496" s="13">
        <f t="shared" si="525"/>
        <v>1403.8200000000002</v>
      </c>
      <c r="N496" s="67"/>
      <c r="O496" s="13">
        <f t="shared" si="526"/>
        <v>4207.5</v>
      </c>
      <c r="P496" s="67">
        <v>3046</v>
      </c>
      <c r="Q496" s="13">
        <f t="shared" si="529"/>
        <v>4216.18</v>
      </c>
      <c r="R496" s="13">
        <f t="shared" si="527"/>
        <v>3037.32</v>
      </c>
      <c r="S496" s="42">
        <f t="shared" si="488"/>
        <v>15583.82</v>
      </c>
    </row>
    <row r="497" spans="1:19" s="14" customFormat="1" ht="12">
      <c r="A497" s="11">
        <f t="shared" si="528"/>
        <v>406</v>
      </c>
      <c r="B497" s="12" t="s">
        <v>569</v>
      </c>
      <c r="C497" s="12" t="s">
        <v>173</v>
      </c>
      <c r="D497" s="11" t="s">
        <v>29</v>
      </c>
      <c r="E497" s="11" t="s">
        <v>41</v>
      </c>
      <c r="F497" s="13">
        <v>19800</v>
      </c>
      <c r="G497" s="13">
        <v>0</v>
      </c>
      <c r="H497" s="13">
        <v>0</v>
      </c>
      <c r="I497" s="13">
        <f t="shared" si="481"/>
        <v>568.26</v>
      </c>
      <c r="J497" s="13">
        <f t="shared" si="522"/>
        <v>1405.8</v>
      </c>
      <c r="K497" s="13">
        <f t="shared" si="523"/>
        <v>227.7</v>
      </c>
      <c r="L497" s="13">
        <f t="shared" si="524"/>
        <v>601.91999999999996</v>
      </c>
      <c r="M497" s="13">
        <f t="shared" si="525"/>
        <v>1403.8200000000002</v>
      </c>
      <c r="N497" s="67"/>
      <c r="O497" s="13">
        <f t="shared" si="526"/>
        <v>4207.5</v>
      </c>
      <c r="P497" s="67">
        <v>9021.5</v>
      </c>
      <c r="Q497" s="13">
        <f t="shared" si="529"/>
        <v>10191.68</v>
      </c>
      <c r="R497" s="13">
        <f t="shared" si="527"/>
        <v>3037.32</v>
      </c>
      <c r="S497" s="42">
        <f t="shared" si="488"/>
        <v>9608.32</v>
      </c>
    </row>
    <row r="498" spans="1:19" s="14" customFormat="1" ht="12">
      <c r="A498" s="11">
        <f t="shared" si="528"/>
        <v>407</v>
      </c>
      <c r="B498" s="12" t="s">
        <v>570</v>
      </c>
      <c r="C498" s="12" t="s">
        <v>189</v>
      </c>
      <c r="D498" s="11" t="s">
        <v>29</v>
      </c>
      <c r="E498" s="11" t="s">
        <v>41</v>
      </c>
      <c r="F498" s="13">
        <v>22000</v>
      </c>
      <c r="G498" s="13">
        <v>0</v>
      </c>
      <c r="H498" s="13">
        <v>0</v>
      </c>
      <c r="I498" s="13">
        <f t="shared" si="481"/>
        <v>631.4</v>
      </c>
      <c r="J498" s="13">
        <f t="shared" si="522"/>
        <v>1561.9999999999998</v>
      </c>
      <c r="K498" s="13">
        <f t="shared" si="523"/>
        <v>253</v>
      </c>
      <c r="L498" s="13">
        <f t="shared" si="524"/>
        <v>668.8</v>
      </c>
      <c r="M498" s="13">
        <f t="shared" si="525"/>
        <v>1559.8000000000002</v>
      </c>
      <c r="N498" s="67"/>
      <c r="O498" s="13">
        <f t="shared" si="526"/>
        <v>4675</v>
      </c>
      <c r="P498" s="69">
        <v>16096.46</v>
      </c>
      <c r="Q498" s="42">
        <f t="shared" si="529"/>
        <v>17396.66</v>
      </c>
      <c r="R498" s="42">
        <f t="shared" si="527"/>
        <v>3374.8</v>
      </c>
      <c r="S498" s="42">
        <f t="shared" si="488"/>
        <v>4603.34</v>
      </c>
    </row>
    <row r="499" spans="1:19" s="14" customFormat="1" ht="12">
      <c r="A499" s="11">
        <f t="shared" si="528"/>
        <v>408</v>
      </c>
      <c r="B499" s="12" t="s">
        <v>571</v>
      </c>
      <c r="C499" s="12" t="s">
        <v>189</v>
      </c>
      <c r="D499" s="11" t="s">
        <v>29</v>
      </c>
      <c r="E499" s="11" t="s">
        <v>41</v>
      </c>
      <c r="F499" s="13">
        <v>22000</v>
      </c>
      <c r="G499" s="13">
        <v>0</v>
      </c>
      <c r="H499" s="13">
        <v>0</v>
      </c>
      <c r="I499" s="13">
        <f t="shared" si="481"/>
        <v>631.4</v>
      </c>
      <c r="J499" s="13">
        <f t="shared" si="522"/>
        <v>1561.9999999999998</v>
      </c>
      <c r="K499" s="13">
        <f t="shared" si="523"/>
        <v>253</v>
      </c>
      <c r="L499" s="13">
        <f t="shared" si="524"/>
        <v>668.8</v>
      </c>
      <c r="M499" s="13">
        <f t="shared" si="525"/>
        <v>1559.8000000000002</v>
      </c>
      <c r="N499" s="67"/>
      <c r="O499" s="13">
        <f t="shared" si="526"/>
        <v>4675</v>
      </c>
      <c r="P499" s="67">
        <v>15290.79</v>
      </c>
      <c r="Q499" s="13">
        <f t="shared" si="529"/>
        <v>16590.990000000002</v>
      </c>
      <c r="R499" s="13">
        <f t="shared" si="527"/>
        <v>3374.8</v>
      </c>
      <c r="S499" s="42">
        <f t="shared" si="488"/>
        <v>5409.0099999999984</v>
      </c>
    </row>
    <row r="500" spans="1:19" s="14" customFormat="1" ht="12">
      <c r="A500" s="11">
        <f t="shared" si="528"/>
        <v>409</v>
      </c>
      <c r="B500" s="12" t="s">
        <v>572</v>
      </c>
      <c r="C500" s="12" t="s">
        <v>191</v>
      </c>
      <c r="D500" s="11" t="s">
        <v>29</v>
      </c>
      <c r="E500" s="11" t="s">
        <v>41</v>
      </c>
      <c r="F500" s="13">
        <v>22000</v>
      </c>
      <c r="G500" s="13">
        <v>0</v>
      </c>
      <c r="H500" s="13">
        <v>0</v>
      </c>
      <c r="I500" s="13">
        <f t="shared" si="481"/>
        <v>631.4</v>
      </c>
      <c r="J500" s="13">
        <f t="shared" si="522"/>
        <v>1561.9999999999998</v>
      </c>
      <c r="K500" s="13">
        <f t="shared" si="523"/>
        <v>253</v>
      </c>
      <c r="L500" s="13">
        <f t="shared" si="524"/>
        <v>668.8</v>
      </c>
      <c r="M500" s="13">
        <f t="shared" si="525"/>
        <v>1559.8000000000002</v>
      </c>
      <c r="N500" s="67"/>
      <c r="O500" s="13">
        <f t="shared" si="526"/>
        <v>4675</v>
      </c>
      <c r="P500" s="67">
        <v>7814.93</v>
      </c>
      <c r="Q500" s="13">
        <f t="shared" si="529"/>
        <v>9115.130000000001</v>
      </c>
      <c r="R500" s="13">
        <f t="shared" si="527"/>
        <v>3374.8</v>
      </c>
      <c r="S500" s="42">
        <f t="shared" si="488"/>
        <v>12884.869999999999</v>
      </c>
    </row>
    <row r="501" spans="1:19" s="14" customFormat="1" ht="12">
      <c r="A501" s="11">
        <f t="shared" si="528"/>
        <v>410</v>
      </c>
      <c r="B501" s="12" t="s">
        <v>573</v>
      </c>
      <c r="C501" s="12" t="s">
        <v>468</v>
      </c>
      <c r="D501" s="11" t="s">
        <v>29</v>
      </c>
      <c r="E501" s="11" t="s">
        <v>41</v>
      </c>
      <c r="F501" s="13">
        <v>19800</v>
      </c>
      <c r="G501" s="13">
        <v>0</v>
      </c>
      <c r="H501" s="13">
        <v>0</v>
      </c>
      <c r="I501" s="13">
        <f t="shared" ref="I501:I546" si="530">+F501*2.87%</f>
        <v>568.26</v>
      </c>
      <c r="J501" s="13">
        <f t="shared" si="522"/>
        <v>1405.8</v>
      </c>
      <c r="K501" s="13">
        <f t="shared" si="523"/>
        <v>227.7</v>
      </c>
      <c r="L501" s="13">
        <f t="shared" si="524"/>
        <v>601.91999999999996</v>
      </c>
      <c r="M501" s="13">
        <f t="shared" si="525"/>
        <v>1403.8200000000002</v>
      </c>
      <c r="N501" s="67"/>
      <c r="O501" s="13">
        <f t="shared" si="526"/>
        <v>4207.5</v>
      </c>
      <c r="P501" s="67">
        <v>8351</v>
      </c>
      <c r="Q501" s="13">
        <f t="shared" si="529"/>
        <v>9521.18</v>
      </c>
      <c r="R501" s="13">
        <f t="shared" si="527"/>
        <v>3037.32</v>
      </c>
      <c r="S501" s="42">
        <f t="shared" ref="S501:S546" si="531">+F501-Q501</f>
        <v>10278.82</v>
      </c>
    </row>
    <row r="502" spans="1:19" s="14" customFormat="1" ht="12">
      <c r="A502" s="11">
        <f t="shared" si="528"/>
        <v>411</v>
      </c>
      <c r="B502" s="12" t="s">
        <v>574</v>
      </c>
      <c r="C502" s="12" t="s">
        <v>193</v>
      </c>
      <c r="D502" s="11" t="s">
        <v>29</v>
      </c>
      <c r="E502" s="11" t="s">
        <v>41</v>
      </c>
      <c r="F502" s="13">
        <v>22000</v>
      </c>
      <c r="G502" s="13">
        <v>0</v>
      </c>
      <c r="H502" s="13">
        <v>0</v>
      </c>
      <c r="I502" s="13">
        <f t="shared" si="530"/>
        <v>631.4</v>
      </c>
      <c r="J502" s="13">
        <f t="shared" si="522"/>
        <v>1561.9999999999998</v>
      </c>
      <c r="K502" s="13">
        <f t="shared" si="523"/>
        <v>253</v>
      </c>
      <c r="L502" s="13">
        <f t="shared" si="524"/>
        <v>668.8</v>
      </c>
      <c r="M502" s="13">
        <f t="shared" si="525"/>
        <v>1559.8000000000002</v>
      </c>
      <c r="N502" s="67"/>
      <c r="O502" s="13">
        <f t="shared" si="526"/>
        <v>4675</v>
      </c>
      <c r="P502" s="67">
        <v>13082.39</v>
      </c>
      <c r="Q502" s="13">
        <f t="shared" si="529"/>
        <v>14382.59</v>
      </c>
      <c r="R502" s="13">
        <f t="shared" si="527"/>
        <v>3374.8</v>
      </c>
      <c r="S502" s="42">
        <f t="shared" si="531"/>
        <v>7617.41</v>
      </c>
    </row>
    <row r="503" spans="1:19" s="14" customFormat="1" ht="12">
      <c r="A503" s="11">
        <f t="shared" si="528"/>
        <v>412</v>
      </c>
      <c r="B503" s="12" t="s">
        <v>575</v>
      </c>
      <c r="C503" s="12" t="s">
        <v>193</v>
      </c>
      <c r="D503" s="11" t="s">
        <v>29</v>
      </c>
      <c r="E503" s="11" t="s">
        <v>41</v>
      </c>
      <c r="F503" s="13">
        <v>22000</v>
      </c>
      <c r="G503" s="13">
        <v>0</v>
      </c>
      <c r="H503" s="13">
        <v>0</v>
      </c>
      <c r="I503" s="13">
        <f t="shared" si="530"/>
        <v>631.4</v>
      </c>
      <c r="J503" s="13">
        <f t="shared" si="522"/>
        <v>1561.9999999999998</v>
      </c>
      <c r="K503" s="13">
        <f t="shared" si="523"/>
        <v>253</v>
      </c>
      <c r="L503" s="13">
        <f t="shared" si="524"/>
        <v>668.8</v>
      </c>
      <c r="M503" s="13">
        <f t="shared" si="525"/>
        <v>1559.8000000000002</v>
      </c>
      <c r="N503" s="67"/>
      <c r="O503" s="13">
        <f t="shared" si="526"/>
        <v>4675</v>
      </c>
      <c r="P503" s="69">
        <v>12889.96</v>
      </c>
      <c r="Q503" s="42">
        <f t="shared" si="529"/>
        <v>14190.16</v>
      </c>
      <c r="R503" s="42">
        <f t="shared" si="527"/>
        <v>3374.8</v>
      </c>
      <c r="S503" s="42">
        <f t="shared" si="531"/>
        <v>7809.84</v>
      </c>
    </row>
    <row r="504" spans="1:19" s="14" customFormat="1" ht="12">
      <c r="A504" s="11">
        <f t="shared" si="528"/>
        <v>413</v>
      </c>
      <c r="B504" s="12" t="s">
        <v>576</v>
      </c>
      <c r="C504" s="12" t="s">
        <v>195</v>
      </c>
      <c r="D504" s="11" t="s">
        <v>29</v>
      </c>
      <c r="E504" s="11" t="s">
        <v>41</v>
      </c>
      <c r="F504" s="13">
        <v>22000</v>
      </c>
      <c r="G504" s="13">
        <v>0</v>
      </c>
      <c r="H504" s="13">
        <v>0</v>
      </c>
      <c r="I504" s="13">
        <f t="shared" si="530"/>
        <v>631.4</v>
      </c>
      <c r="J504" s="13">
        <f t="shared" si="522"/>
        <v>1561.9999999999998</v>
      </c>
      <c r="K504" s="13">
        <f t="shared" si="523"/>
        <v>253</v>
      </c>
      <c r="L504" s="13">
        <f t="shared" si="524"/>
        <v>668.8</v>
      </c>
      <c r="M504" s="13">
        <f t="shared" si="525"/>
        <v>1559.8000000000002</v>
      </c>
      <c r="N504" s="67"/>
      <c r="O504" s="13">
        <f t="shared" si="526"/>
        <v>4675</v>
      </c>
      <c r="P504" s="67"/>
      <c r="Q504" s="13">
        <f t="shared" si="529"/>
        <v>1300.1999999999998</v>
      </c>
      <c r="R504" s="13">
        <f t="shared" si="527"/>
        <v>3374.8</v>
      </c>
      <c r="S504" s="42">
        <f t="shared" si="531"/>
        <v>20699.8</v>
      </c>
    </row>
    <row r="505" spans="1:19" s="14" customFormat="1" ht="12">
      <c r="A505" s="11">
        <f t="shared" si="528"/>
        <v>414</v>
      </c>
      <c r="B505" s="12" t="s">
        <v>577</v>
      </c>
      <c r="C505" s="12" t="s">
        <v>195</v>
      </c>
      <c r="D505" s="11" t="s">
        <v>29</v>
      </c>
      <c r="E505" s="11" t="s">
        <v>30</v>
      </c>
      <c r="F505" s="13">
        <v>22000</v>
      </c>
      <c r="G505" s="13">
        <v>0</v>
      </c>
      <c r="H505" s="13">
        <v>0</v>
      </c>
      <c r="I505" s="13">
        <f t="shared" si="530"/>
        <v>631.4</v>
      </c>
      <c r="J505" s="13">
        <f t="shared" si="522"/>
        <v>1561.9999999999998</v>
      </c>
      <c r="K505" s="13">
        <f t="shared" si="523"/>
        <v>253</v>
      </c>
      <c r="L505" s="13">
        <f t="shared" si="524"/>
        <v>668.8</v>
      </c>
      <c r="M505" s="13">
        <f t="shared" si="525"/>
        <v>1559.8000000000002</v>
      </c>
      <c r="N505" s="67"/>
      <c r="O505" s="13">
        <f t="shared" si="526"/>
        <v>4675</v>
      </c>
      <c r="P505" s="67">
        <v>2046</v>
      </c>
      <c r="Q505" s="13">
        <f t="shared" si="529"/>
        <v>3346.2</v>
      </c>
      <c r="R505" s="13">
        <f t="shared" si="527"/>
        <v>3374.8</v>
      </c>
      <c r="S505" s="42">
        <f t="shared" si="531"/>
        <v>18653.8</v>
      </c>
    </row>
    <row r="506" spans="1:19" s="14" customFormat="1" ht="12">
      <c r="A506" s="11">
        <f t="shared" si="528"/>
        <v>415</v>
      </c>
      <c r="B506" s="12" t="s">
        <v>578</v>
      </c>
      <c r="C506" s="12" t="s">
        <v>195</v>
      </c>
      <c r="D506" s="11" t="s">
        <v>29</v>
      </c>
      <c r="E506" s="11" t="s">
        <v>41</v>
      </c>
      <c r="F506" s="13">
        <v>22000</v>
      </c>
      <c r="G506" s="13">
        <v>0</v>
      </c>
      <c r="H506" s="13">
        <v>0</v>
      </c>
      <c r="I506" s="13">
        <f t="shared" si="530"/>
        <v>631.4</v>
      </c>
      <c r="J506" s="13">
        <f t="shared" si="522"/>
        <v>1561.9999999999998</v>
      </c>
      <c r="K506" s="13">
        <f t="shared" si="523"/>
        <v>253</v>
      </c>
      <c r="L506" s="13">
        <f t="shared" si="524"/>
        <v>668.8</v>
      </c>
      <c r="M506" s="13">
        <f t="shared" si="525"/>
        <v>1559.8000000000002</v>
      </c>
      <c r="N506" s="67"/>
      <c r="O506" s="13">
        <f t="shared" si="526"/>
        <v>4675</v>
      </c>
      <c r="P506" s="67">
        <v>2046</v>
      </c>
      <c r="Q506" s="13">
        <f t="shared" si="529"/>
        <v>3346.2</v>
      </c>
      <c r="R506" s="13">
        <f t="shared" si="527"/>
        <v>3374.8</v>
      </c>
      <c r="S506" s="42">
        <f t="shared" si="531"/>
        <v>18653.8</v>
      </c>
    </row>
    <row r="507" spans="1:19" s="14" customFormat="1" ht="12">
      <c r="A507" s="11">
        <f t="shared" si="528"/>
        <v>416</v>
      </c>
      <c r="B507" s="12" t="s">
        <v>579</v>
      </c>
      <c r="C507" s="12" t="s">
        <v>195</v>
      </c>
      <c r="D507" s="11" t="s">
        <v>29</v>
      </c>
      <c r="E507" s="11" t="s">
        <v>41</v>
      </c>
      <c r="F507" s="13">
        <v>22000</v>
      </c>
      <c r="G507" s="13">
        <v>0</v>
      </c>
      <c r="H507" s="13">
        <v>0</v>
      </c>
      <c r="I507" s="13">
        <f t="shared" si="530"/>
        <v>631.4</v>
      </c>
      <c r="J507" s="13">
        <f t="shared" si="522"/>
        <v>1561.9999999999998</v>
      </c>
      <c r="K507" s="13">
        <f t="shared" si="523"/>
        <v>253</v>
      </c>
      <c r="L507" s="13">
        <f t="shared" si="524"/>
        <v>668.8</v>
      </c>
      <c r="M507" s="13">
        <f t="shared" si="525"/>
        <v>1559.8000000000002</v>
      </c>
      <c r="N507" s="67"/>
      <c r="O507" s="13">
        <f t="shared" si="526"/>
        <v>4675</v>
      </c>
      <c r="P507" s="67"/>
      <c r="Q507" s="13">
        <f t="shared" si="529"/>
        <v>1300.1999999999998</v>
      </c>
      <c r="R507" s="13">
        <f t="shared" si="527"/>
        <v>3374.8</v>
      </c>
      <c r="S507" s="42">
        <f t="shared" si="531"/>
        <v>20699.8</v>
      </c>
    </row>
    <row r="508" spans="1:19" s="14" customFormat="1" ht="12">
      <c r="A508" s="11">
        <f t="shared" si="528"/>
        <v>417</v>
      </c>
      <c r="B508" s="12" t="s">
        <v>580</v>
      </c>
      <c r="C508" s="12" t="s">
        <v>195</v>
      </c>
      <c r="D508" s="11" t="s">
        <v>29</v>
      </c>
      <c r="E508" s="11" t="s">
        <v>41</v>
      </c>
      <c r="F508" s="13">
        <v>22000</v>
      </c>
      <c r="G508" s="13">
        <v>0</v>
      </c>
      <c r="H508" s="13">
        <v>0</v>
      </c>
      <c r="I508" s="13">
        <f t="shared" si="530"/>
        <v>631.4</v>
      </c>
      <c r="J508" s="13">
        <f t="shared" si="522"/>
        <v>1561.9999999999998</v>
      </c>
      <c r="K508" s="13">
        <f t="shared" si="523"/>
        <v>253</v>
      </c>
      <c r="L508" s="13">
        <f t="shared" si="524"/>
        <v>668.8</v>
      </c>
      <c r="M508" s="13">
        <f t="shared" si="525"/>
        <v>1559.8000000000002</v>
      </c>
      <c r="N508" s="67"/>
      <c r="O508" s="13">
        <f t="shared" si="526"/>
        <v>4675</v>
      </c>
      <c r="P508" s="67">
        <v>10606</v>
      </c>
      <c r="Q508" s="13">
        <f t="shared" si="529"/>
        <v>11906.2</v>
      </c>
      <c r="R508" s="13">
        <f t="shared" si="527"/>
        <v>3374.8</v>
      </c>
      <c r="S508" s="42">
        <f t="shared" si="531"/>
        <v>10093.799999999999</v>
      </c>
    </row>
    <row r="509" spans="1:19" s="14" customFormat="1" ht="12">
      <c r="A509" s="50" t="s">
        <v>370</v>
      </c>
      <c r="B509" s="57"/>
      <c r="C509" s="57"/>
      <c r="D509" s="55"/>
      <c r="E509" s="55"/>
      <c r="F509" s="57"/>
      <c r="G509" s="57"/>
      <c r="H509" s="56"/>
      <c r="I509" s="57"/>
      <c r="J509" s="56"/>
      <c r="K509" s="56"/>
      <c r="L509" s="57"/>
      <c r="M509" s="56"/>
      <c r="N509" s="70"/>
      <c r="O509" s="56"/>
      <c r="P509" s="70"/>
      <c r="Q509" s="56"/>
      <c r="R509" s="56"/>
      <c r="S509" s="57"/>
    </row>
    <row r="510" spans="1:19" s="44" customFormat="1" ht="12">
      <c r="A510" s="17">
        <f>A508+1</f>
        <v>418</v>
      </c>
      <c r="B510" s="68" t="s">
        <v>581</v>
      </c>
      <c r="C510" s="68" t="s">
        <v>295</v>
      </c>
      <c r="D510" s="17" t="s">
        <v>29</v>
      </c>
      <c r="E510" s="17" t="s">
        <v>41</v>
      </c>
      <c r="F510" s="42">
        <v>140403.47</v>
      </c>
      <c r="G510" s="42">
        <v>29795.1</v>
      </c>
      <c r="H510" s="42">
        <v>0</v>
      </c>
      <c r="I510" s="42">
        <f t="shared" si="530"/>
        <v>4029.5795889999999</v>
      </c>
      <c r="J510" s="42">
        <f t="shared" ref="J510:J523" si="532">F510*7.1%</f>
        <v>9968.6463699999986</v>
      </c>
      <c r="K510" s="42">
        <f t="shared" ref="K510:K530" si="533">62400*1.15%</f>
        <v>717.6</v>
      </c>
      <c r="L510" s="42">
        <f t="shared" ref="L510:L523" si="534">+F510*3.04%</f>
        <v>4268.265488</v>
      </c>
      <c r="M510" s="42">
        <f t="shared" si="525"/>
        <v>9954.6060230000003</v>
      </c>
      <c r="N510" s="69"/>
      <c r="O510" s="42">
        <f t="shared" ref="O510:O523" si="535">I510+J510+K510+L510+M510</f>
        <v>28938.697469999999</v>
      </c>
      <c r="P510" s="69">
        <f>7646.96-N510</f>
        <v>7646.96</v>
      </c>
      <c r="Q510" s="42">
        <f t="shared" si="529"/>
        <v>45739.905077000003</v>
      </c>
      <c r="R510" s="42">
        <f t="shared" ref="R510:R523" si="536">+M510+K510+J510</f>
        <v>20640.852393000001</v>
      </c>
      <c r="S510" s="42">
        <f t="shared" si="531"/>
        <v>94663.564922999998</v>
      </c>
    </row>
    <row r="511" spans="1:19" s="44" customFormat="1" ht="12">
      <c r="A511" s="17">
        <f>A510+1</f>
        <v>419</v>
      </c>
      <c r="B511" s="68" t="s">
        <v>582</v>
      </c>
      <c r="C511" s="68" t="s">
        <v>374</v>
      </c>
      <c r="D511" s="17" t="s">
        <v>29</v>
      </c>
      <c r="E511" s="17" t="s">
        <v>30</v>
      </c>
      <c r="F511" s="42">
        <v>77630.100000000006</v>
      </c>
      <c r="G511" s="42">
        <v>6843.41</v>
      </c>
      <c r="H511" s="42">
        <v>0</v>
      </c>
      <c r="I511" s="42">
        <f t="shared" si="530"/>
        <v>2227.98387</v>
      </c>
      <c r="J511" s="42">
        <f t="shared" si="532"/>
        <v>5511.7371000000003</v>
      </c>
      <c r="K511" s="42">
        <f t="shared" si="533"/>
        <v>717.6</v>
      </c>
      <c r="L511" s="42">
        <f t="shared" si="534"/>
        <v>2359.9550400000003</v>
      </c>
      <c r="M511" s="42">
        <f t="shared" ref="M511:M523" si="537">F511*7.09%</f>
        <v>5503.9740900000006</v>
      </c>
      <c r="N511" s="69"/>
      <c r="O511" s="42">
        <f t="shared" si="535"/>
        <v>16321.250100000001</v>
      </c>
      <c r="P511" s="69">
        <v>1970.76</v>
      </c>
      <c r="Q511" s="42">
        <f t="shared" si="529"/>
        <v>13402.108910000001</v>
      </c>
      <c r="R511" s="42">
        <f t="shared" si="536"/>
        <v>11733.31119</v>
      </c>
      <c r="S511" s="42">
        <f t="shared" si="531"/>
        <v>64227.991090000003</v>
      </c>
    </row>
    <row r="512" spans="1:19" s="44" customFormat="1" ht="12">
      <c r="A512" s="17">
        <f t="shared" ref="A512:A524" si="538">A511+1</f>
        <v>420</v>
      </c>
      <c r="B512" s="68" t="s">
        <v>583</v>
      </c>
      <c r="C512" s="68" t="s">
        <v>374</v>
      </c>
      <c r="D512" s="17" t="s">
        <v>29</v>
      </c>
      <c r="E512" s="17" t="s">
        <v>30</v>
      </c>
      <c r="F512" s="42">
        <v>77293.41</v>
      </c>
      <c r="G512" s="42">
        <v>6764.21</v>
      </c>
      <c r="H512" s="42">
        <v>0</v>
      </c>
      <c r="I512" s="42">
        <f t="shared" si="530"/>
        <v>2218.3208669999999</v>
      </c>
      <c r="J512" s="42">
        <f t="shared" si="532"/>
        <v>5487.8321099999994</v>
      </c>
      <c r="K512" s="42">
        <f t="shared" si="533"/>
        <v>717.6</v>
      </c>
      <c r="L512" s="42">
        <f t="shared" si="534"/>
        <v>2349.7196640000002</v>
      </c>
      <c r="M512" s="42">
        <f t="shared" si="537"/>
        <v>5480.102769000001</v>
      </c>
      <c r="N512" s="69"/>
      <c r="O512" s="42">
        <f t="shared" si="535"/>
        <v>16253.575410000001</v>
      </c>
      <c r="P512" s="69">
        <v>46393.8</v>
      </c>
      <c r="Q512" s="42">
        <f t="shared" si="529"/>
        <v>57726.050531000001</v>
      </c>
      <c r="R512" s="42">
        <f t="shared" si="536"/>
        <v>11685.534879000001</v>
      </c>
      <c r="S512" s="42">
        <f t="shared" si="531"/>
        <v>19567.359469000003</v>
      </c>
    </row>
    <row r="513" spans="1:19" s="44" customFormat="1" ht="12">
      <c r="A513" s="17">
        <f t="shared" si="538"/>
        <v>421</v>
      </c>
      <c r="B513" s="68" t="s">
        <v>584</v>
      </c>
      <c r="C513" s="68" t="s">
        <v>374</v>
      </c>
      <c r="D513" s="17" t="s">
        <v>29</v>
      </c>
      <c r="E513" s="17" t="s">
        <v>30</v>
      </c>
      <c r="F513" s="42">
        <v>75795.5</v>
      </c>
      <c r="G513" s="42">
        <v>10348.39</v>
      </c>
      <c r="H513" s="42">
        <v>0</v>
      </c>
      <c r="I513" s="42">
        <f t="shared" si="530"/>
        <v>2175.3308499999998</v>
      </c>
      <c r="J513" s="42">
        <f t="shared" si="532"/>
        <v>5381.4804999999997</v>
      </c>
      <c r="K513" s="42">
        <f t="shared" si="533"/>
        <v>717.6</v>
      </c>
      <c r="L513" s="42">
        <f t="shared" si="534"/>
        <v>2304.1831999999999</v>
      </c>
      <c r="M513" s="42">
        <f t="shared" si="537"/>
        <v>5373.9009500000002</v>
      </c>
      <c r="N513" s="69">
        <v>1190.1199999999999</v>
      </c>
      <c r="O513" s="42">
        <f t="shared" si="535"/>
        <v>15952.495500000001</v>
      </c>
      <c r="P513" s="69">
        <f>3115.02-1190.12</f>
        <v>1924.9</v>
      </c>
      <c r="Q513" s="42">
        <f t="shared" si="529"/>
        <v>17942.924050000001</v>
      </c>
      <c r="R513" s="42">
        <f t="shared" si="536"/>
        <v>11472.981449999999</v>
      </c>
      <c r="S513" s="42">
        <f t="shared" si="531"/>
        <v>57852.575949999999</v>
      </c>
    </row>
    <row r="514" spans="1:19" s="44" customFormat="1" ht="12">
      <c r="A514" s="17">
        <f t="shared" si="538"/>
        <v>422</v>
      </c>
      <c r="B514" s="68" t="s">
        <v>585</v>
      </c>
      <c r="C514" s="68" t="s">
        <v>374</v>
      </c>
      <c r="D514" s="17" t="s">
        <v>29</v>
      </c>
      <c r="E514" s="17" t="s">
        <v>30</v>
      </c>
      <c r="F514" s="42">
        <v>73712.710000000006</v>
      </c>
      <c r="G514" s="42">
        <v>7559.11</v>
      </c>
      <c r="H514" s="42">
        <v>0</v>
      </c>
      <c r="I514" s="42">
        <f t="shared" si="530"/>
        <v>2115.5547770000003</v>
      </c>
      <c r="J514" s="42">
        <f t="shared" si="532"/>
        <v>5233.6024100000004</v>
      </c>
      <c r="K514" s="42">
        <f t="shared" si="533"/>
        <v>717.6</v>
      </c>
      <c r="L514" s="42">
        <f t="shared" si="534"/>
        <v>2240.8663840000004</v>
      </c>
      <c r="M514" s="42">
        <f t="shared" si="537"/>
        <v>5226.2311390000004</v>
      </c>
      <c r="N514" s="69"/>
      <c r="O514" s="42">
        <f t="shared" si="535"/>
        <v>15533.854710000003</v>
      </c>
      <c r="P514" s="69">
        <v>1992.83</v>
      </c>
      <c r="Q514" s="42">
        <f t="shared" si="529"/>
        <v>13908.361161000001</v>
      </c>
      <c r="R514" s="42">
        <f t="shared" si="536"/>
        <v>11177.433549000001</v>
      </c>
      <c r="S514" s="42">
        <f t="shared" si="531"/>
        <v>59804.348839000006</v>
      </c>
    </row>
    <row r="515" spans="1:19" s="44" customFormat="1" ht="12">
      <c r="A515" s="17">
        <f t="shared" si="538"/>
        <v>423</v>
      </c>
      <c r="B515" s="68" t="s">
        <v>586</v>
      </c>
      <c r="C515" s="68" t="s">
        <v>374</v>
      </c>
      <c r="D515" s="17" t="s">
        <v>29</v>
      </c>
      <c r="E515" s="17" t="s">
        <v>41</v>
      </c>
      <c r="F515" s="42">
        <v>72688</v>
      </c>
      <c r="G515" s="42">
        <v>9444.5</v>
      </c>
      <c r="H515" s="42">
        <v>0</v>
      </c>
      <c r="I515" s="42">
        <f t="shared" si="530"/>
        <v>2086.1455999999998</v>
      </c>
      <c r="J515" s="42">
        <f t="shared" si="532"/>
        <v>5160.848</v>
      </c>
      <c r="K515" s="42">
        <f t="shared" si="533"/>
        <v>717.6</v>
      </c>
      <c r="L515" s="42">
        <f t="shared" si="534"/>
        <v>2209.7152000000001</v>
      </c>
      <c r="M515" s="42">
        <f t="shared" si="537"/>
        <v>5153.5792000000001</v>
      </c>
      <c r="N515" s="69"/>
      <c r="O515" s="42">
        <f t="shared" si="535"/>
        <v>15327.888000000001</v>
      </c>
      <c r="P515" s="69">
        <v>56904.85</v>
      </c>
      <c r="Q515" s="42">
        <f t="shared" si="529"/>
        <v>70645.210800000001</v>
      </c>
      <c r="R515" s="42">
        <f t="shared" si="536"/>
        <v>11032.0272</v>
      </c>
      <c r="S515" s="42">
        <f t="shared" si="531"/>
        <v>2042.7891999999993</v>
      </c>
    </row>
    <row r="516" spans="1:19" s="44" customFormat="1" ht="12">
      <c r="A516" s="17">
        <f t="shared" si="538"/>
        <v>424</v>
      </c>
      <c r="B516" s="68" t="s">
        <v>587</v>
      </c>
      <c r="C516" s="68" t="s">
        <v>374</v>
      </c>
      <c r="D516" s="17" t="s">
        <v>29</v>
      </c>
      <c r="E516" s="17" t="s">
        <v>41</v>
      </c>
      <c r="F516" s="42">
        <v>72688</v>
      </c>
      <c r="G516" s="42">
        <v>12440.12</v>
      </c>
      <c r="H516" s="42">
        <v>0</v>
      </c>
      <c r="I516" s="42">
        <f t="shared" si="530"/>
        <v>2086.1455999999998</v>
      </c>
      <c r="J516" s="42">
        <f t="shared" si="532"/>
        <v>5160.848</v>
      </c>
      <c r="K516" s="42">
        <f t="shared" si="533"/>
        <v>717.6</v>
      </c>
      <c r="L516" s="42">
        <f t="shared" si="534"/>
        <v>2209.7152000000001</v>
      </c>
      <c r="M516" s="42">
        <f t="shared" si="537"/>
        <v>5153.5792000000001</v>
      </c>
      <c r="N516" s="69">
        <v>1190.1199999999999</v>
      </c>
      <c r="O516" s="42">
        <f t="shared" si="535"/>
        <v>15327.888000000001</v>
      </c>
      <c r="P516" s="69">
        <f>34195.33-1190.12</f>
        <v>33005.21</v>
      </c>
      <c r="Q516" s="42">
        <f t="shared" si="529"/>
        <v>50931.310799999999</v>
      </c>
      <c r="R516" s="42">
        <f t="shared" si="536"/>
        <v>11032.0272</v>
      </c>
      <c r="S516" s="42">
        <f t="shared" si="531"/>
        <v>21756.689200000001</v>
      </c>
    </row>
    <row r="517" spans="1:19" s="44" customFormat="1" ht="12">
      <c r="A517" s="17">
        <f t="shared" si="538"/>
        <v>425</v>
      </c>
      <c r="B517" s="68" t="s">
        <v>588</v>
      </c>
      <c r="C517" s="68" t="s">
        <v>374</v>
      </c>
      <c r="D517" s="17" t="s">
        <v>29</v>
      </c>
      <c r="E517" s="17" t="s">
        <v>30</v>
      </c>
      <c r="F517" s="42">
        <v>66080</v>
      </c>
      <c r="G517" s="42">
        <v>4630.8100000000004</v>
      </c>
      <c r="H517" s="42">
        <v>0</v>
      </c>
      <c r="I517" s="42">
        <f t="shared" si="530"/>
        <v>1896.4960000000001</v>
      </c>
      <c r="J517" s="42">
        <f t="shared" si="532"/>
        <v>4691.6799999999994</v>
      </c>
      <c r="K517" s="42">
        <f t="shared" si="533"/>
        <v>717.6</v>
      </c>
      <c r="L517" s="42">
        <f t="shared" si="534"/>
        <v>2008.8320000000001</v>
      </c>
      <c r="M517" s="42">
        <f t="shared" si="537"/>
        <v>4685.0720000000001</v>
      </c>
      <c r="N517" s="69"/>
      <c r="O517" s="42">
        <f t="shared" si="535"/>
        <v>13999.68</v>
      </c>
      <c r="P517" s="69">
        <v>22942.32</v>
      </c>
      <c r="Q517" s="42">
        <f t="shared" si="529"/>
        <v>31478.458000000002</v>
      </c>
      <c r="R517" s="42">
        <f t="shared" si="536"/>
        <v>10094.351999999999</v>
      </c>
      <c r="S517" s="42">
        <f t="shared" si="531"/>
        <v>34601.542000000001</v>
      </c>
    </row>
    <row r="518" spans="1:19" s="44" customFormat="1" ht="12">
      <c r="A518" s="17">
        <f t="shared" si="538"/>
        <v>426</v>
      </c>
      <c r="B518" s="68" t="s">
        <v>589</v>
      </c>
      <c r="C518" s="68" t="s">
        <v>374</v>
      </c>
      <c r="D518" s="17" t="s">
        <v>29</v>
      </c>
      <c r="E518" s="17" t="s">
        <v>41</v>
      </c>
      <c r="F518" s="42">
        <v>51842.57</v>
      </c>
      <c r="G518" s="42">
        <v>2114.0500000000002</v>
      </c>
      <c r="H518" s="42">
        <v>0</v>
      </c>
      <c r="I518" s="42">
        <f t="shared" si="530"/>
        <v>1487.8817589999999</v>
      </c>
      <c r="J518" s="42">
        <f t="shared" si="532"/>
        <v>3680.8224699999996</v>
      </c>
      <c r="K518" s="42">
        <f t="shared" ref="K518:K523" si="539">F518*1.15%</f>
        <v>596.18955500000004</v>
      </c>
      <c r="L518" s="42">
        <f t="shared" si="534"/>
        <v>1576.014128</v>
      </c>
      <c r="M518" s="42">
        <f t="shared" si="537"/>
        <v>3675.6382130000002</v>
      </c>
      <c r="N518" s="69"/>
      <c r="O518" s="42">
        <f t="shared" si="535"/>
        <v>11016.546124999999</v>
      </c>
      <c r="P518" s="69">
        <v>21856.41</v>
      </c>
      <c r="Q518" s="42">
        <f t="shared" si="529"/>
        <v>27034.355886999998</v>
      </c>
      <c r="R518" s="42">
        <f t="shared" si="536"/>
        <v>7952.6502380000002</v>
      </c>
      <c r="S518" s="42">
        <f t="shared" si="531"/>
        <v>24808.214113000002</v>
      </c>
    </row>
    <row r="519" spans="1:19" s="14" customFormat="1" ht="12">
      <c r="A519" s="11">
        <f t="shared" si="538"/>
        <v>427</v>
      </c>
      <c r="B519" s="12" t="s">
        <v>590</v>
      </c>
      <c r="C519" s="12" t="s">
        <v>111</v>
      </c>
      <c r="D519" s="11" t="s">
        <v>45</v>
      </c>
      <c r="E519" s="11" t="s">
        <v>30</v>
      </c>
      <c r="F519" s="13">
        <v>43234.53</v>
      </c>
      <c r="G519" s="13">
        <v>899.16</v>
      </c>
      <c r="H519" s="13">
        <v>0</v>
      </c>
      <c r="I519" s="13">
        <f t="shared" si="530"/>
        <v>1240.831011</v>
      </c>
      <c r="J519" s="13">
        <f t="shared" si="532"/>
        <v>3069.6516299999998</v>
      </c>
      <c r="K519" s="13">
        <f t="shared" si="539"/>
        <v>497.19709499999999</v>
      </c>
      <c r="L519" s="13">
        <f t="shared" si="534"/>
        <v>1314.329712</v>
      </c>
      <c r="M519" s="13">
        <f t="shared" si="537"/>
        <v>3065.3281770000003</v>
      </c>
      <c r="N519" s="67"/>
      <c r="O519" s="13">
        <f t="shared" si="535"/>
        <v>9187.3376250000001</v>
      </c>
      <c r="P519" s="69">
        <v>30049.18</v>
      </c>
      <c r="Q519" s="42">
        <f t="shared" si="529"/>
        <v>33503.500723000005</v>
      </c>
      <c r="R519" s="42">
        <f t="shared" si="536"/>
        <v>6632.1769020000002</v>
      </c>
      <c r="S519" s="42">
        <f t="shared" si="531"/>
        <v>9731.0292769999942</v>
      </c>
    </row>
    <row r="520" spans="1:19" s="14" customFormat="1" ht="12">
      <c r="A520" s="11">
        <f t="shared" si="538"/>
        <v>428</v>
      </c>
      <c r="B520" s="12" t="s">
        <v>591</v>
      </c>
      <c r="C520" s="12" t="s">
        <v>111</v>
      </c>
      <c r="D520" s="11" t="s">
        <v>45</v>
      </c>
      <c r="E520" s="11" t="s">
        <v>30</v>
      </c>
      <c r="F520" s="13">
        <v>43234.53</v>
      </c>
      <c r="G520" s="13">
        <v>899.16</v>
      </c>
      <c r="H520" s="13">
        <v>0</v>
      </c>
      <c r="I520" s="13">
        <f t="shared" si="530"/>
        <v>1240.831011</v>
      </c>
      <c r="J520" s="13">
        <f t="shared" si="532"/>
        <v>3069.6516299999998</v>
      </c>
      <c r="K520" s="13">
        <f t="shared" si="539"/>
        <v>497.19709499999999</v>
      </c>
      <c r="L520" s="13">
        <f t="shared" si="534"/>
        <v>1314.329712</v>
      </c>
      <c r="M520" s="13">
        <f t="shared" si="537"/>
        <v>3065.3281770000003</v>
      </c>
      <c r="N520" s="67"/>
      <c r="O520" s="13">
        <f t="shared" si="535"/>
        <v>9187.3376250000001</v>
      </c>
      <c r="P520" s="67">
        <v>29513.87</v>
      </c>
      <c r="Q520" s="13">
        <f t="shared" si="529"/>
        <v>32968.190723</v>
      </c>
      <c r="R520" s="13">
        <f t="shared" si="536"/>
        <v>6632.1769020000002</v>
      </c>
      <c r="S520" s="42">
        <f t="shared" si="531"/>
        <v>10266.339276999999</v>
      </c>
    </row>
    <row r="521" spans="1:19" s="14" customFormat="1" ht="12">
      <c r="A521" s="11">
        <f t="shared" si="538"/>
        <v>429</v>
      </c>
      <c r="B521" s="12" t="s">
        <v>592</v>
      </c>
      <c r="C521" s="12" t="s">
        <v>38</v>
      </c>
      <c r="D521" s="11" t="s">
        <v>29</v>
      </c>
      <c r="E521" s="11" t="s">
        <v>41</v>
      </c>
      <c r="F521" s="13">
        <v>36300</v>
      </c>
      <c r="G521" s="13">
        <v>0</v>
      </c>
      <c r="H521" s="13">
        <v>0</v>
      </c>
      <c r="I521" s="13">
        <f t="shared" si="530"/>
        <v>1041.81</v>
      </c>
      <c r="J521" s="13">
        <f t="shared" si="532"/>
        <v>2577.2999999999997</v>
      </c>
      <c r="K521" s="13">
        <f t="shared" si="539"/>
        <v>417.45</v>
      </c>
      <c r="L521" s="13">
        <f t="shared" si="534"/>
        <v>1103.52</v>
      </c>
      <c r="M521" s="13">
        <f t="shared" si="537"/>
        <v>2573.67</v>
      </c>
      <c r="N521" s="67"/>
      <c r="O521" s="13">
        <f t="shared" si="535"/>
        <v>7713.75</v>
      </c>
      <c r="P521" s="67">
        <v>6046</v>
      </c>
      <c r="Q521" s="13">
        <f t="shared" si="529"/>
        <v>8191.33</v>
      </c>
      <c r="R521" s="13">
        <f t="shared" si="536"/>
        <v>5568.42</v>
      </c>
      <c r="S521" s="42">
        <f t="shared" si="531"/>
        <v>28108.67</v>
      </c>
    </row>
    <row r="522" spans="1:19" s="14" customFormat="1" ht="12">
      <c r="A522" s="11">
        <f t="shared" si="538"/>
        <v>430</v>
      </c>
      <c r="B522" s="12" t="s">
        <v>593</v>
      </c>
      <c r="C522" s="12" t="s">
        <v>321</v>
      </c>
      <c r="D522" s="11" t="s">
        <v>45</v>
      </c>
      <c r="E522" s="11" t="s">
        <v>30</v>
      </c>
      <c r="F522" s="13">
        <v>35557.730000000003</v>
      </c>
      <c r="G522" s="13">
        <v>0</v>
      </c>
      <c r="H522" s="13">
        <v>0</v>
      </c>
      <c r="I522" s="13">
        <f t="shared" si="530"/>
        <v>1020.5068510000001</v>
      </c>
      <c r="J522" s="13">
        <f t="shared" si="532"/>
        <v>2524.5988299999999</v>
      </c>
      <c r="K522" s="13">
        <f t="shared" si="539"/>
        <v>408.91389500000002</v>
      </c>
      <c r="L522" s="13">
        <f t="shared" si="534"/>
        <v>1080.9549920000002</v>
      </c>
      <c r="M522" s="13">
        <f t="shared" si="537"/>
        <v>2521.0430570000003</v>
      </c>
      <c r="N522" s="67">
        <v>1190.1199999999999</v>
      </c>
      <c r="O522" s="13">
        <f t="shared" si="535"/>
        <v>7556.0176250000004</v>
      </c>
      <c r="P522" s="67">
        <f>16265.96-1190.12</f>
        <v>15075.84</v>
      </c>
      <c r="Q522" s="13">
        <f t="shared" si="529"/>
        <v>18367.421843</v>
      </c>
      <c r="R522" s="13">
        <f t="shared" si="536"/>
        <v>5454.5557820000004</v>
      </c>
      <c r="S522" s="42">
        <f t="shared" si="531"/>
        <v>17190.308157000003</v>
      </c>
    </row>
    <row r="523" spans="1:19" s="14" customFormat="1" ht="12">
      <c r="A523" s="11">
        <f t="shared" si="538"/>
        <v>431</v>
      </c>
      <c r="B523" s="12" t="s">
        <v>594</v>
      </c>
      <c r="C523" s="12" t="s">
        <v>38</v>
      </c>
      <c r="D523" s="11" t="s">
        <v>29</v>
      </c>
      <c r="E523" s="11" t="s">
        <v>30</v>
      </c>
      <c r="F523" s="13">
        <v>30000</v>
      </c>
      <c r="G523" s="13">
        <v>0</v>
      </c>
      <c r="H523" s="13">
        <v>0</v>
      </c>
      <c r="I523" s="13">
        <f t="shared" si="530"/>
        <v>861</v>
      </c>
      <c r="J523" s="13">
        <f t="shared" si="532"/>
        <v>2130</v>
      </c>
      <c r="K523" s="13">
        <f t="shared" si="539"/>
        <v>345</v>
      </c>
      <c r="L523" s="13">
        <f t="shared" si="534"/>
        <v>912</v>
      </c>
      <c r="M523" s="13">
        <f t="shared" si="537"/>
        <v>2127</v>
      </c>
      <c r="N523" s="67">
        <v>1190.1199999999999</v>
      </c>
      <c r="O523" s="13">
        <f t="shared" si="535"/>
        <v>6375</v>
      </c>
      <c r="P523" s="67">
        <v>20268.22</v>
      </c>
      <c r="Q523" s="13">
        <f t="shared" si="529"/>
        <v>23231.34</v>
      </c>
      <c r="R523" s="13">
        <f t="shared" si="536"/>
        <v>4602</v>
      </c>
      <c r="S523" s="42">
        <f t="shared" si="531"/>
        <v>6768.66</v>
      </c>
    </row>
    <row r="524" spans="1:19" s="14" customFormat="1" ht="12">
      <c r="A524" s="11">
        <f t="shared" si="538"/>
        <v>432</v>
      </c>
      <c r="B524" s="12" t="s">
        <v>595</v>
      </c>
      <c r="C524" s="12" t="s">
        <v>65</v>
      </c>
      <c r="D524" s="11" t="s">
        <v>29</v>
      </c>
      <c r="E524" s="11" t="s">
        <v>30</v>
      </c>
      <c r="F524" s="13">
        <v>32774.019999999997</v>
      </c>
      <c r="G524" s="13">
        <v>0</v>
      </c>
      <c r="H524" s="13">
        <v>0</v>
      </c>
      <c r="I524" s="13">
        <f t="shared" ref="I524" si="540">+F524*2.87%</f>
        <v>940.61437399999988</v>
      </c>
      <c r="J524" s="13">
        <f t="shared" ref="J524" si="541">F524*7.1%</f>
        <v>2326.9554199999998</v>
      </c>
      <c r="K524" s="13">
        <f t="shared" ref="K524" si="542">F524*1.15%</f>
        <v>376.90122999999994</v>
      </c>
      <c r="L524" s="13">
        <f t="shared" ref="L524" si="543">+F524*3.04%</f>
        <v>996.33020799999986</v>
      </c>
      <c r="M524" s="13">
        <f t="shared" ref="M524" si="544">F524*7.09%</f>
        <v>2323.6780180000001</v>
      </c>
      <c r="N524" s="67"/>
      <c r="O524" s="13">
        <f t="shared" ref="O524" si="545">I524+J524+K524+L524+M524</f>
        <v>6964.4792500000003</v>
      </c>
      <c r="P524" s="67">
        <v>1546</v>
      </c>
      <c r="Q524" s="13">
        <f t="shared" ref="Q524" si="546">+I524+L524+N524+P524+G524+H524</f>
        <v>3482.9445819999996</v>
      </c>
      <c r="R524" s="13">
        <f t="shared" ref="R524" si="547">+M524+K524+J524</f>
        <v>5027.5346680000002</v>
      </c>
      <c r="S524" s="42">
        <f t="shared" ref="S524" si="548">+F524-Q524</f>
        <v>29291.075417999997</v>
      </c>
    </row>
    <row r="525" spans="1:19" s="14" customFormat="1" ht="12.75" customHeight="1">
      <c r="A525" s="50" t="s">
        <v>386</v>
      </c>
      <c r="B525" s="57"/>
      <c r="C525" s="57"/>
      <c r="D525" s="55"/>
      <c r="E525" s="55"/>
      <c r="F525" s="57"/>
      <c r="G525" s="57"/>
      <c r="H525" s="56"/>
      <c r="I525" s="57"/>
      <c r="J525" s="56"/>
      <c r="K525" s="56"/>
      <c r="L525" s="57"/>
      <c r="M525" s="56"/>
      <c r="N525" s="70"/>
      <c r="O525" s="56"/>
      <c r="P525" s="70"/>
      <c r="Q525" s="56"/>
      <c r="R525" s="56"/>
      <c r="S525" s="57"/>
    </row>
    <row r="526" spans="1:19" s="44" customFormat="1" ht="12.75" customHeight="1">
      <c r="A526" s="11">
        <f>A524+1</f>
        <v>433</v>
      </c>
      <c r="B526" s="68" t="s">
        <v>596</v>
      </c>
      <c r="C526" s="68" t="s">
        <v>597</v>
      </c>
      <c r="D526" s="17" t="s">
        <v>29</v>
      </c>
      <c r="E526" s="17" t="s">
        <v>30</v>
      </c>
      <c r="F526" s="42">
        <v>80056.87</v>
      </c>
      <c r="G526" s="42">
        <v>7414.25</v>
      </c>
      <c r="H526" s="42">
        <v>0</v>
      </c>
      <c r="I526" s="42">
        <f>+F526*2.87%</f>
        <v>2297.632169</v>
      </c>
      <c r="J526" s="42">
        <f t="shared" ref="J526" si="549">F526*7.1%</f>
        <v>5684.037769999999</v>
      </c>
      <c r="K526" s="42">
        <f t="shared" ref="K526" si="550">62400*1.15%</f>
        <v>717.6</v>
      </c>
      <c r="L526" s="42">
        <f>+F526*3.04%</f>
        <v>2433.7288479999997</v>
      </c>
      <c r="M526" s="42">
        <f t="shared" ref="M526" si="551">F526*7.09%</f>
        <v>5676.0320830000001</v>
      </c>
      <c r="N526" s="69"/>
      <c r="O526" s="42">
        <f t="shared" ref="O526" si="552">I526+J526+K526+L526+M526</f>
        <v>16809.030870000002</v>
      </c>
      <c r="P526" s="69">
        <v>1255.8599999999999</v>
      </c>
      <c r="Q526" s="42">
        <f>+I526+L526+N526+P526+G526+H526</f>
        <v>13401.471017</v>
      </c>
      <c r="R526" s="42">
        <f t="shared" ref="R526" si="553">+M526+K526+J526</f>
        <v>12077.669852999999</v>
      </c>
      <c r="S526" s="42">
        <f>+F526-Q526</f>
        <v>66655.398982999992</v>
      </c>
    </row>
    <row r="527" spans="1:19" s="44" customFormat="1" ht="12">
      <c r="A527" s="17">
        <f>A526+1</f>
        <v>434</v>
      </c>
      <c r="B527" s="68" t="s">
        <v>598</v>
      </c>
      <c r="C527" s="68" t="s">
        <v>65</v>
      </c>
      <c r="D527" s="17" t="s">
        <v>29</v>
      </c>
      <c r="E527" s="17" t="s">
        <v>30</v>
      </c>
      <c r="F527" s="42">
        <v>34500</v>
      </c>
      <c r="G527" s="42">
        <v>0</v>
      </c>
      <c r="H527" s="42">
        <v>0</v>
      </c>
      <c r="I527" s="42">
        <f>+F527*2.87%</f>
        <v>990.15</v>
      </c>
      <c r="J527" s="42">
        <f>F527*7.1%</f>
        <v>2449.5</v>
      </c>
      <c r="K527" s="42">
        <f>F527*1.15%</f>
        <v>396.75</v>
      </c>
      <c r="L527" s="42">
        <f>+F527*3.04%</f>
        <v>1048.8</v>
      </c>
      <c r="M527" s="42">
        <f>F527*7.09%</f>
        <v>2446.0500000000002</v>
      </c>
      <c r="N527" s="69"/>
      <c r="O527" s="42">
        <f>I527+J527+K527+L527+M527</f>
        <v>7331.25</v>
      </c>
      <c r="P527" s="69">
        <v>3151</v>
      </c>
      <c r="Q527" s="42">
        <f>+I527+L527+N527+P527+G527+H527</f>
        <v>5189.95</v>
      </c>
      <c r="R527" s="42">
        <f>+M527+K527+J527</f>
        <v>5292.3</v>
      </c>
      <c r="S527" s="42">
        <f>+F527-Q527</f>
        <v>29310.05</v>
      </c>
    </row>
    <row r="528" spans="1:19" s="14" customFormat="1" ht="12">
      <c r="A528" s="50" t="s">
        <v>390</v>
      </c>
      <c r="B528" s="57"/>
      <c r="C528" s="57"/>
      <c r="D528" s="55"/>
      <c r="E528" s="55"/>
      <c r="F528" s="57"/>
      <c r="G528" s="57"/>
      <c r="H528" s="56"/>
      <c r="I528" s="57"/>
      <c r="J528" s="56"/>
      <c r="K528" s="56"/>
      <c r="L528" s="57"/>
      <c r="M528" s="56"/>
      <c r="N528" s="70"/>
      <c r="O528" s="56"/>
      <c r="P528" s="70"/>
      <c r="Q528" s="56"/>
      <c r="R528" s="56"/>
      <c r="S528" s="57"/>
    </row>
    <row r="529" spans="1:20" s="44" customFormat="1" ht="12">
      <c r="A529" s="17">
        <f>A527+1</f>
        <v>435</v>
      </c>
      <c r="B529" s="68" t="s">
        <v>599</v>
      </c>
      <c r="C529" s="68" t="s">
        <v>213</v>
      </c>
      <c r="D529" s="17" t="s">
        <v>29</v>
      </c>
      <c r="E529" s="17" t="s">
        <v>30</v>
      </c>
      <c r="F529" s="42">
        <v>93862.05</v>
      </c>
      <c r="G529" s="42">
        <v>13484.27</v>
      </c>
      <c r="H529" s="42">
        <v>0</v>
      </c>
      <c r="I529" s="42">
        <f>+F529*2.87%</f>
        <v>2693.840835</v>
      </c>
      <c r="J529" s="42">
        <f>F529*7.1%</f>
        <v>6664.2055499999997</v>
      </c>
      <c r="K529" s="42">
        <f t="shared" ref="K529:K546" si="554">62400*1.15%</f>
        <v>717.6</v>
      </c>
      <c r="L529" s="42">
        <f>+F529*3.04%</f>
        <v>2853.4063200000001</v>
      </c>
      <c r="M529" s="42">
        <f>F529*7.09%</f>
        <v>6654.8193450000008</v>
      </c>
      <c r="N529" s="69"/>
      <c r="O529" s="42">
        <f>I529+J529+K529+L529+M529</f>
        <v>19583.872050000002</v>
      </c>
      <c r="P529" s="69">
        <v>54254.46</v>
      </c>
      <c r="Q529" s="42">
        <f>+I529+L529+N529+P529+G529+H529</f>
        <v>73285.977155</v>
      </c>
      <c r="R529" s="42">
        <f>+M529+K529+J529</f>
        <v>14036.624895000001</v>
      </c>
      <c r="S529" s="42">
        <f>+F529-Q529</f>
        <v>20576.072845000002</v>
      </c>
      <c r="T529" s="66"/>
    </row>
    <row r="530" spans="1:20" s="44" customFormat="1" ht="12">
      <c r="A530" s="17">
        <f>A529+1</f>
        <v>436</v>
      </c>
      <c r="B530" s="68" t="s">
        <v>600</v>
      </c>
      <c r="C530" s="68" t="s">
        <v>374</v>
      </c>
      <c r="D530" s="17" t="s">
        <v>29</v>
      </c>
      <c r="E530" s="17" t="s">
        <v>30</v>
      </c>
      <c r="F530" s="42">
        <v>77219.3</v>
      </c>
      <c r="G530" s="42">
        <v>6488.98</v>
      </c>
      <c r="H530" s="42">
        <v>0</v>
      </c>
      <c r="I530" s="42">
        <f>+F530*2.87%</f>
        <v>2216.19391</v>
      </c>
      <c r="J530" s="42">
        <f>F530*7.1%</f>
        <v>5482.5702999999994</v>
      </c>
      <c r="K530" s="42">
        <f t="shared" si="533"/>
        <v>717.6</v>
      </c>
      <c r="L530" s="42">
        <f>+F530*3.04%</f>
        <v>2347.4667199999999</v>
      </c>
      <c r="M530" s="42">
        <f>F530*7.09%</f>
        <v>5474.8483700000006</v>
      </c>
      <c r="N530" s="69">
        <v>1190.1199999999999</v>
      </c>
      <c r="O530" s="42">
        <f>I530+J530+K530+L530+M530</f>
        <v>16238.6793</v>
      </c>
      <c r="P530" s="69">
        <v>37223.839999999997</v>
      </c>
      <c r="Q530" s="42">
        <f>+I530+L530+N530+P530+G530+H530</f>
        <v>49466.600630000001</v>
      </c>
      <c r="R530" s="42">
        <f>+M530+K530+J530</f>
        <v>11675.018670000001</v>
      </c>
      <c r="S530" s="42">
        <f>+F530-Q530</f>
        <v>27752.699370000002</v>
      </c>
    </row>
    <row r="531" spans="1:20" s="44" customFormat="1" ht="12">
      <c r="A531" s="17">
        <f>A530+1</f>
        <v>437</v>
      </c>
      <c r="B531" s="68" t="s">
        <v>601</v>
      </c>
      <c r="C531" s="68" t="s">
        <v>65</v>
      </c>
      <c r="D531" s="17" t="s">
        <v>29</v>
      </c>
      <c r="E531" s="17" t="s">
        <v>30</v>
      </c>
      <c r="F531" s="42">
        <v>34500</v>
      </c>
      <c r="G531" s="42">
        <v>0</v>
      </c>
      <c r="H531" s="42">
        <v>0</v>
      </c>
      <c r="I531" s="42">
        <f>+F531*2.87%</f>
        <v>990.15</v>
      </c>
      <c r="J531" s="42">
        <f>F531*7.1%</f>
        <v>2449.5</v>
      </c>
      <c r="K531" s="42">
        <f>F531*1.15%</f>
        <v>396.75</v>
      </c>
      <c r="L531" s="42">
        <f>+F531*3.04%</f>
        <v>1048.8</v>
      </c>
      <c r="M531" s="42">
        <f>F531*7.09%</f>
        <v>2446.0500000000002</v>
      </c>
      <c r="N531" s="69"/>
      <c r="O531" s="42">
        <f>I531+J531+K531+L531+M531</f>
        <v>7331.25</v>
      </c>
      <c r="P531" s="69">
        <v>2081</v>
      </c>
      <c r="Q531" s="42">
        <f>+I531+L531+N531+P531+G531+H531</f>
        <v>4119.95</v>
      </c>
      <c r="R531" s="42">
        <f>+M531+K531+J531</f>
        <v>5292.3</v>
      </c>
      <c r="S531" s="42">
        <f>+F531-Q531</f>
        <v>30380.05</v>
      </c>
    </row>
    <row r="532" spans="1:20" s="44" customFormat="1" ht="12">
      <c r="A532" s="17">
        <f>A531+1</f>
        <v>438</v>
      </c>
      <c r="B532" s="68" t="s">
        <v>602</v>
      </c>
      <c r="C532" s="68" t="s">
        <v>321</v>
      </c>
      <c r="D532" s="17" t="s">
        <v>45</v>
      </c>
      <c r="E532" s="17" t="s">
        <v>30</v>
      </c>
      <c r="F532" s="42">
        <v>34500</v>
      </c>
      <c r="G532" s="42">
        <v>0</v>
      </c>
      <c r="H532" s="42">
        <v>0</v>
      </c>
      <c r="I532" s="42">
        <f>+F532*2.87%</f>
        <v>990.15</v>
      </c>
      <c r="J532" s="42">
        <f>F532*7.1%</f>
        <v>2449.5</v>
      </c>
      <c r="K532" s="42">
        <f t="shared" ref="K532" si="555">F532*1.15%</f>
        <v>396.75</v>
      </c>
      <c r="L532" s="42">
        <f>+F532*3.04%</f>
        <v>1048.8</v>
      </c>
      <c r="M532" s="42">
        <f>F532*7.09%</f>
        <v>2446.0500000000002</v>
      </c>
      <c r="N532" s="69"/>
      <c r="O532" s="42">
        <f>I532+J532+K532+L532+M532</f>
        <v>7331.25</v>
      </c>
      <c r="P532" s="69">
        <v>16077.67</v>
      </c>
      <c r="Q532" s="42">
        <f>+I532+L532+N532+P532+G532+H532</f>
        <v>18116.62</v>
      </c>
      <c r="R532" s="42">
        <f>+M532+K532+J532</f>
        <v>5292.3</v>
      </c>
      <c r="S532" s="42">
        <f>+F532-Q532</f>
        <v>16383.380000000001</v>
      </c>
    </row>
    <row r="533" spans="1:20" s="14" customFormat="1" ht="12">
      <c r="A533" s="50" t="s">
        <v>603</v>
      </c>
      <c r="B533" s="57"/>
      <c r="C533" s="57"/>
      <c r="D533" s="55"/>
      <c r="E533" s="55"/>
      <c r="F533" s="57"/>
      <c r="G533" s="57"/>
      <c r="H533" s="56"/>
      <c r="I533" s="57"/>
      <c r="J533" s="56"/>
      <c r="K533" s="56"/>
      <c r="L533" s="57"/>
      <c r="M533" s="56"/>
      <c r="N533" s="70"/>
      <c r="O533" s="56"/>
      <c r="P533" s="70"/>
      <c r="Q533" s="56"/>
      <c r="R533" s="56"/>
      <c r="S533" s="57"/>
    </row>
    <row r="534" spans="1:20" s="14" customFormat="1" ht="12">
      <c r="A534" s="11">
        <f>A532+1</f>
        <v>439</v>
      </c>
      <c r="B534" s="12" t="s">
        <v>604</v>
      </c>
      <c r="C534" s="12" t="s">
        <v>321</v>
      </c>
      <c r="D534" s="11" t="s">
        <v>45</v>
      </c>
      <c r="E534" s="11" t="s">
        <v>30</v>
      </c>
      <c r="F534" s="13">
        <v>34500</v>
      </c>
      <c r="G534" s="13">
        <v>0</v>
      </c>
      <c r="H534" s="13"/>
      <c r="I534" s="13">
        <f t="shared" si="530"/>
        <v>990.15</v>
      </c>
      <c r="J534" s="13">
        <f t="shared" ref="J534" si="556">F534*7.1%</f>
        <v>2449.5</v>
      </c>
      <c r="K534" s="13">
        <f t="shared" ref="K534" si="557">F534*1.15%</f>
        <v>396.75</v>
      </c>
      <c r="L534" s="13">
        <f t="shared" ref="L534:L539" si="558">+F534*3.04%</f>
        <v>1048.8</v>
      </c>
      <c r="M534" s="13">
        <f t="shared" ref="M534" si="559">F534*7.09%</f>
        <v>2446.0500000000002</v>
      </c>
      <c r="N534" s="67"/>
      <c r="O534" s="13">
        <f t="shared" ref="O534" si="560">I534+J534+K534+L534+M534</f>
        <v>7331.25</v>
      </c>
      <c r="P534" s="67">
        <v>2546</v>
      </c>
      <c r="Q534" s="13">
        <f t="shared" si="529"/>
        <v>4584.95</v>
      </c>
      <c r="R534" s="13">
        <f t="shared" ref="R534" si="561">+M534+K534+J534</f>
        <v>5292.3</v>
      </c>
      <c r="S534" s="42">
        <f t="shared" si="531"/>
        <v>29915.05</v>
      </c>
    </row>
    <row r="535" spans="1:20" s="14" customFormat="1" ht="12">
      <c r="A535" s="50" t="s">
        <v>605</v>
      </c>
      <c r="B535" s="57"/>
      <c r="C535" s="57"/>
      <c r="D535" s="55"/>
      <c r="E535" s="55"/>
      <c r="F535" s="57"/>
      <c r="G535" s="57"/>
      <c r="H535" s="56"/>
      <c r="I535" s="57"/>
      <c r="J535" s="56"/>
      <c r="K535" s="56"/>
      <c r="L535" s="57"/>
      <c r="M535" s="56"/>
      <c r="N535" s="70"/>
      <c r="O535" s="56"/>
      <c r="P535" s="70"/>
      <c r="Q535" s="56"/>
      <c r="R535" s="56"/>
      <c r="S535" s="57"/>
    </row>
    <row r="536" spans="1:20" s="14" customFormat="1" ht="12">
      <c r="A536" s="11">
        <f>A534+1</f>
        <v>440</v>
      </c>
      <c r="B536" s="12" t="s">
        <v>606</v>
      </c>
      <c r="C536" s="12" t="s">
        <v>317</v>
      </c>
      <c r="D536" s="11" t="s">
        <v>29</v>
      </c>
      <c r="E536" s="11" t="s">
        <v>41</v>
      </c>
      <c r="F536" s="13">
        <v>51555.18</v>
      </c>
      <c r="G536" s="13">
        <v>2073.4899999999998</v>
      </c>
      <c r="H536" s="13">
        <v>0</v>
      </c>
      <c r="I536" s="13">
        <f t="shared" si="530"/>
        <v>1479.6336659999999</v>
      </c>
      <c r="J536" s="13">
        <f t="shared" ref="J536:J539" si="562">F536*7.1%</f>
        <v>3660.4177799999998</v>
      </c>
      <c r="K536" s="13">
        <f t="shared" ref="K536:K539" si="563">F536*1.15%</f>
        <v>592.88456999999994</v>
      </c>
      <c r="L536" s="13">
        <f t="shared" si="558"/>
        <v>1567.277472</v>
      </c>
      <c r="M536" s="13">
        <f t="shared" ref="M536:M539" si="564">F536*7.09%</f>
        <v>3655.2622620000002</v>
      </c>
      <c r="N536" s="67"/>
      <c r="O536" s="13">
        <f t="shared" ref="O536:O539" si="565">I536+J536+K536+L536+M536</f>
        <v>10955.47575</v>
      </c>
      <c r="P536" s="69">
        <v>6140</v>
      </c>
      <c r="Q536" s="13">
        <f t="shared" si="529"/>
        <v>11260.401137999999</v>
      </c>
      <c r="R536" s="13">
        <f t="shared" ref="R536:R539" si="566">+M536+K536+J536</f>
        <v>7908.5646120000001</v>
      </c>
      <c r="S536" s="42">
        <f t="shared" si="531"/>
        <v>40294.778861999999</v>
      </c>
    </row>
    <row r="537" spans="1:20" s="14" customFormat="1" ht="12">
      <c r="A537" s="11">
        <f>A536+1</f>
        <v>441</v>
      </c>
      <c r="B537" s="12" t="s">
        <v>607</v>
      </c>
      <c r="C537" s="12" t="s">
        <v>111</v>
      </c>
      <c r="D537" s="11" t="s">
        <v>45</v>
      </c>
      <c r="E537" s="11" t="s">
        <v>30</v>
      </c>
      <c r="F537" s="13">
        <v>42966</v>
      </c>
      <c r="G537" s="13">
        <v>861.26</v>
      </c>
      <c r="H537" s="13">
        <v>0</v>
      </c>
      <c r="I537" s="13">
        <f t="shared" si="530"/>
        <v>1233.1242</v>
      </c>
      <c r="J537" s="13">
        <f t="shared" si="562"/>
        <v>3050.5859999999998</v>
      </c>
      <c r="K537" s="13">
        <f t="shared" si="563"/>
        <v>494.10899999999998</v>
      </c>
      <c r="L537" s="13">
        <f t="shared" si="558"/>
        <v>1306.1664000000001</v>
      </c>
      <c r="M537" s="13">
        <f t="shared" si="564"/>
        <v>3046.2894000000001</v>
      </c>
      <c r="N537" s="67"/>
      <c r="O537" s="13">
        <f t="shared" si="565"/>
        <v>9130.2749999999996</v>
      </c>
      <c r="P537" s="67">
        <v>10223.1</v>
      </c>
      <c r="Q537" s="13">
        <f t="shared" si="529"/>
        <v>13623.650600000001</v>
      </c>
      <c r="R537" s="13">
        <f t="shared" si="566"/>
        <v>6590.9843999999994</v>
      </c>
      <c r="S537" s="42">
        <f t="shared" si="531"/>
        <v>29342.349399999999</v>
      </c>
    </row>
    <row r="538" spans="1:20" s="14" customFormat="1" ht="12">
      <c r="A538" s="11">
        <f t="shared" ref="A538:A539" si="567">A537+1</f>
        <v>442</v>
      </c>
      <c r="B538" s="12" t="s">
        <v>608</v>
      </c>
      <c r="C538" s="12" t="s">
        <v>609</v>
      </c>
      <c r="D538" s="11" t="s">
        <v>29</v>
      </c>
      <c r="E538" s="11" t="s">
        <v>30</v>
      </c>
      <c r="F538" s="13">
        <v>30000</v>
      </c>
      <c r="G538" s="13">
        <v>0</v>
      </c>
      <c r="H538" s="13">
        <v>0</v>
      </c>
      <c r="I538" s="13">
        <f t="shared" si="530"/>
        <v>861</v>
      </c>
      <c r="J538" s="13">
        <f t="shared" si="562"/>
        <v>2130</v>
      </c>
      <c r="K538" s="13">
        <f t="shared" si="563"/>
        <v>345</v>
      </c>
      <c r="L538" s="13">
        <f t="shared" si="558"/>
        <v>912</v>
      </c>
      <c r="M538" s="13">
        <f t="shared" si="564"/>
        <v>2127</v>
      </c>
      <c r="N538" s="67"/>
      <c r="O538" s="13">
        <f t="shared" si="565"/>
        <v>6375</v>
      </c>
      <c r="P538" s="67">
        <v>11207.5</v>
      </c>
      <c r="Q538" s="13">
        <f t="shared" ref="Q538:Q598" si="568">+I538+L538+N538+P538+G538+H538</f>
        <v>12980.5</v>
      </c>
      <c r="R538" s="13">
        <f t="shared" si="566"/>
        <v>4602</v>
      </c>
      <c r="S538" s="42">
        <f t="shared" si="531"/>
        <v>17019.5</v>
      </c>
    </row>
    <row r="539" spans="1:20" s="14" customFormat="1" ht="12">
      <c r="A539" s="11">
        <f t="shared" si="567"/>
        <v>443</v>
      </c>
      <c r="B539" s="12" t="s">
        <v>610</v>
      </c>
      <c r="C539" s="12" t="s">
        <v>609</v>
      </c>
      <c r="D539" s="11" t="s">
        <v>29</v>
      </c>
      <c r="E539" s="11" t="s">
        <v>30</v>
      </c>
      <c r="F539" s="13">
        <v>30000</v>
      </c>
      <c r="G539" s="13">
        <v>0</v>
      </c>
      <c r="H539" s="13">
        <v>0</v>
      </c>
      <c r="I539" s="13">
        <f t="shared" si="530"/>
        <v>861</v>
      </c>
      <c r="J539" s="13">
        <f t="shared" si="562"/>
        <v>2130</v>
      </c>
      <c r="K539" s="13">
        <f t="shared" si="563"/>
        <v>345</v>
      </c>
      <c r="L539" s="13">
        <f t="shared" si="558"/>
        <v>912</v>
      </c>
      <c r="M539" s="13">
        <f t="shared" si="564"/>
        <v>2127</v>
      </c>
      <c r="N539" s="67">
        <v>1190.1199999999999</v>
      </c>
      <c r="O539" s="13">
        <f t="shared" si="565"/>
        <v>6375</v>
      </c>
      <c r="P539" s="67">
        <v>1586</v>
      </c>
      <c r="Q539" s="13">
        <f t="shared" si="568"/>
        <v>4549.12</v>
      </c>
      <c r="R539" s="13">
        <f t="shared" si="566"/>
        <v>4602</v>
      </c>
      <c r="S539" s="42">
        <f t="shared" si="531"/>
        <v>25450.880000000001</v>
      </c>
    </row>
    <row r="540" spans="1:20" s="14" customFormat="1" ht="12">
      <c r="A540" s="50" t="s">
        <v>401</v>
      </c>
      <c r="B540" s="57"/>
      <c r="C540" s="57"/>
      <c r="D540" s="55"/>
      <c r="E540" s="55"/>
      <c r="F540" s="57"/>
      <c r="G540" s="57"/>
      <c r="H540" s="56"/>
      <c r="I540" s="57"/>
      <c r="J540" s="56"/>
      <c r="K540" s="56"/>
      <c r="L540" s="57"/>
      <c r="M540" s="56"/>
      <c r="N540" s="70"/>
      <c r="O540" s="56"/>
      <c r="P540" s="70"/>
      <c r="Q540" s="56"/>
      <c r="R540" s="56"/>
      <c r="S540" s="57"/>
    </row>
    <row r="541" spans="1:20" s="14" customFormat="1" ht="12">
      <c r="A541" s="11">
        <f>A539+1</f>
        <v>444</v>
      </c>
      <c r="B541" s="12" t="s">
        <v>611</v>
      </c>
      <c r="C541" s="12" t="s">
        <v>369</v>
      </c>
      <c r="D541" s="11" t="s">
        <v>29</v>
      </c>
      <c r="E541" s="11" t="s">
        <v>30</v>
      </c>
      <c r="F541" s="13">
        <v>111089.27</v>
      </c>
      <c r="G541" s="13">
        <v>19079.62</v>
      </c>
      <c r="H541" s="13">
        <v>0</v>
      </c>
      <c r="I541" s="13">
        <f t="shared" si="530"/>
        <v>3188.2620489999999</v>
      </c>
      <c r="J541" s="13">
        <f t="shared" ref="J541:J546" si="569">F541*7.1%</f>
        <v>7887.33817</v>
      </c>
      <c r="K541" s="13">
        <f t="shared" si="554"/>
        <v>717.6</v>
      </c>
      <c r="L541" s="13">
        <f t="shared" ref="L541:L546" si="570">+F541*3.04%</f>
        <v>3377.1138080000001</v>
      </c>
      <c r="M541" s="13">
        <f t="shared" ref="M541:M546" si="571">F541*7.09%</f>
        <v>7876.2292430000007</v>
      </c>
      <c r="N541" s="67"/>
      <c r="O541" s="13">
        <f t="shared" ref="O541:O546" si="572">I541+J541+K541+L541+M541</f>
        <v>23046.543270000002</v>
      </c>
      <c r="P541" s="67">
        <v>27042.18</v>
      </c>
      <c r="Q541" s="13">
        <f t="shared" si="568"/>
        <v>52687.175856999995</v>
      </c>
      <c r="R541" s="13">
        <f t="shared" ref="R541:R546" si="573">+M541+K541+J541</f>
        <v>16481.167412999999</v>
      </c>
      <c r="S541" s="42">
        <f t="shared" si="531"/>
        <v>58402.094143000009</v>
      </c>
    </row>
    <row r="542" spans="1:20" s="14" customFormat="1" ht="12">
      <c r="A542" s="11">
        <f>A541+1</f>
        <v>445</v>
      </c>
      <c r="B542" s="12" t="s">
        <v>612</v>
      </c>
      <c r="C542" s="12" t="s">
        <v>213</v>
      </c>
      <c r="D542" s="11" t="s">
        <v>29</v>
      </c>
      <c r="E542" s="11" t="s">
        <v>30</v>
      </c>
      <c r="F542" s="13">
        <v>89100</v>
      </c>
      <c r="G542" s="13">
        <v>15062.21</v>
      </c>
      <c r="H542" s="13">
        <v>0</v>
      </c>
      <c r="I542" s="13">
        <f t="shared" si="530"/>
        <v>2557.17</v>
      </c>
      <c r="J542" s="13">
        <f t="shared" si="569"/>
        <v>6326.0999999999995</v>
      </c>
      <c r="K542" s="13">
        <f t="shared" si="554"/>
        <v>717.6</v>
      </c>
      <c r="L542" s="13">
        <f t="shared" si="570"/>
        <v>2708.64</v>
      </c>
      <c r="M542" s="13">
        <f t="shared" si="571"/>
        <v>6317.1900000000005</v>
      </c>
      <c r="N542" s="67">
        <v>2380.2399999999998</v>
      </c>
      <c r="O542" s="13">
        <f t="shared" si="572"/>
        <v>18626.7</v>
      </c>
      <c r="P542" s="67">
        <f>20582.87-2380.24</f>
        <v>18202.629999999997</v>
      </c>
      <c r="Q542" s="13">
        <f t="shared" si="568"/>
        <v>40910.89</v>
      </c>
      <c r="R542" s="13">
        <f t="shared" si="573"/>
        <v>13360.89</v>
      </c>
      <c r="S542" s="42">
        <f t="shared" si="531"/>
        <v>48189.11</v>
      </c>
    </row>
    <row r="543" spans="1:20" s="14" customFormat="1" ht="12">
      <c r="A543" s="11">
        <f t="shared" ref="A543:A546" si="574">A542+1</f>
        <v>446</v>
      </c>
      <c r="B543" s="12" t="s">
        <v>613</v>
      </c>
      <c r="C543" s="12" t="s">
        <v>213</v>
      </c>
      <c r="D543" s="11" t="s">
        <v>29</v>
      </c>
      <c r="E543" s="11" t="s">
        <v>41</v>
      </c>
      <c r="F543" s="13">
        <v>89100</v>
      </c>
      <c r="G543" s="13">
        <v>16598.169999999998</v>
      </c>
      <c r="H543" s="13">
        <v>0</v>
      </c>
      <c r="I543" s="13">
        <f t="shared" si="530"/>
        <v>2557.17</v>
      </c>
      <c r="J543" s="13">
        <f t="shared" si="569"/>
        <v>6326.0999999999995</v>
      </c>
      <c r="K543" s="13">
        <f t="shared" si="554"/>
        <v>717.6</v>
      </c>
      <c r="L543" s="13">
        <f t="shared" si="570"/>
        <v>2708.64</v>
      </c>
      <c r="M543" s="13">
        <f t="shared" si="571"/>
        <v>6317.1900000000005</v>
      </c>
      <c r="N543" s="67"/>
      <c r="O543" s="13">
        <f t="shared" si="572"/>
        <v>18626.7</v>
      </c>
      <c r="P543" s="67">
        <v>12269.51</v>
      </c>
      <c r="Q543" s="13">
        <f t="shared" si="568"/>
        <v>34133.49</v>
      </c>
      <c r="R543" s="13">
        <f t="shared" si="573"/>
        <v>13360.89</v>
      </c>
      <c r="S543" s="42">
        <f t="shared" si="531"/>
        <v>54966.51</v>
      </c>
    </row>
    <row r="544" spans="1:20" s="14" customFormat="1" ht="12">
      <c r="A544" s="11">
        <f t="shared" si="574"/>
        <v>447</v>
      </c>
      <c r="B544" s="12" t="s">
        <v>614</v>
      </c>
      <c r="C544" s="12" t="s">
        <v>213</v>
      </c>
      <c r="D544" s="11" t="s">
        <v>29</v>
      </c>
      <c r="E544" s="11" t="s">
        <v>30</v>
      </c>
      <c r="F544" s="13">
        <v>89100</v>
      </c>
      <c r="G544" s="13">
        <v>14245.92</v>
      </c>
      <c r="H544" s="13">
        <v>0</v>
      </c>
      <c r="I544" s="13">
        <f t="shared" si="530"/>
        <v>2557.17</v>
      </c>
      <c r="J544" s="13">
        <f t="shared" si="569"/>
        <v>6326.0999999999995</v>
      </c>
      <c r="K544" s="13">
        <f t="shared" si="554"/>
        <v>717.6</v>
      </c>
      <c r="L544" s="13">
        <f t="shared" si="570"/>
        <v>2708.64</v>
      </c>
      <c r="M544" s="13">
        <f t="shared" si="571"/>
        <v>6317.1900000000005</v>
      </c>
      <c r="N544" s="67"/>
      <c r="O544" s="13">
        <f t="shared" si="572"/>
        <v>18626.7</v>
      </c>
      <c r="P544" s="67">
        <v>1366.51</v>
      </c>
      <c r="Q544" s="13">
        <f t="shared" si="568"/>
        <v>20878.239999999998</v>
      </c>
      <c r="R544" s="13">
        <f t="shared" si="573"/>
        <v>13360.89</v>
      </c>
      <c r="S544" s="42">
        <f t="shared" si="531"/>
        <v>68221.760000000009</v>
      </c>
    </row>
    <row r="545" spans="1:19" s="14" customFormat="1" ht="12">
      <c r="A545" s="11">
        <f t="shared" si="574"/>
        <v>448</v>
      </c>
      <c r="B545" s="12" t="s">
        <v>615</v>
      </c>
      <c r="C545" s="12" t="s">
        <v>213</v>
      </c>
      <c r="D545" s="11" t="s">
        <v>29</v>
      </c>
      <c r="E545" s="11" t="s">
        <v>41</v>
      </c>
      <c r="F545" s="13">
        <v>89100</v>
      </c>
      <c r="G545" s="13">
        <v>16598.169999999998</v>
      </c>
      <c r="H545" s="13">
        <v>0</v>
      </c>
      <c r="I545" s="13">
        <f t="shared" si="530"/>
        <v>2557.17</v>
      </c>
      <c r="J545" s="13">
        <f t="shared" si="569"/>
        <v>6326.0999999999995</v>
      </c>
      <c r="K545" s="13">
        <f t="shared" si="554"/>
        <v>717.6</v>
      </c>
      <c r="L545" s="13">
        <f t="shared" si="570"/>
        <v>2708.64</v>
      </c>
      <c r="M545" s="13">
        <f t="shared" si="571"/>
        <v>6317.1900000000005</v>
      </c>
      <c r="N545" s="67"/>
      <c r="O545" s="13">
        <f t="shared" si="572"/>
        <v>18626.7</v>
      </c>
      <c r="P545" s="69">
        <v>6780.51</v>
      </c>
      <c r="Q545" s="42">
        <f t="shared" si="568"/>
        <v>28644.489999999998</v>
      </c>
      <c r="R545" s="42">
        <f t="shared" si="573"/>
        <v>13360.89</v>
      </c>
      <c r="S545" s="42">
        <f t="shared" si="531"/>
        <v>60455.51</v>
      </c>
    </row>
    <row r="546" spans="1:19" s="14" customFormat="1" ht="12">
      <c r="A546" s="11">
        <f t="shared" si="574"/>
        <v>449</v>
      </c>
      <c r="B546" s="12" t="s">
        <v>616</v>
      </c>
      <c r="C546" s="12" t="s">
        <v>369</v>
      </c>
      <c r="D546" s="11" t="s">
        <v>29</v>
      </c>
      <c r="E546" s="11" t="s">
        <v>41</v>
      </c>
      <c r="F546" s="13">
        <v>87216.28</v>
      </c>
      <c r="G546" s="13">
        <v>15684.62</v>
      </c>
      <c r="H546" s="13">
        <v>0</v>
      </c>
      <c r="I546" s="13">
        <f t="shared" si="530"/>
        <v>2503.1072359999998</v>
      </c>
      <c r="J546" s="13">
        <f t="shared" si="569"/>
        <v>6192.3558799999992</v>
      </c>
      <c r="K546" s="13">
        <f t="shared" si="554"/>
        <v>717.6</v>
      </c>
      <c r="L546" s="13">
        <f t="shared" si="570"/>
        <v>2651.3749119999998</v>
      </c>
      <c r="M546" s="13">
        <f t="shared" si="571"/>
        <v>6183.6342520000007</v>
      </c>
      <c r="N546" s="67"/>
      <c r="O546" s="13">
        <f t="shared" si="572"/>
        <v>18248.07228</v>
      </c>
      <c r="P546" s="67">
        <v>58824.1</v>
      </c>
      <c r="Q546" s="13">
        <f t="shared" si="568"/>
        <v>79663.202147999997</v>
      </c>
      <c r="R546" s="13">
        <f t="shared" si="573"/>
        <v>13093.590132000001</v>
      </c>
      <c r="S546" s="42">
        <f t="shared" si="531"/>
        <v>7553.0778520000022</v>
      </c>
    </row>
    <row r="547" spans="1:19" s="14" customFormat="1" ht="12">
      <c r="A547" s="84" t="s">
        <v>617</v>
      </c>
      <c r="B547" s="85"/>
      <c r="C547" s="85"/>
      <c r="D547" s="51"/>
      <c r="E547" s="51"/>
      <c r="F547" s="52"/>
      <c r="G547" s="52"/>
      <c r="H547" s="52"/>
      <c r="I547" s="52"/>
      <c r="J547" s="52"/>
      <c r="K547" s="52"/>
      <c r="L547" s="52"/>
      <c r="M547" s="52"/>
      <c r="N547" s="53"/>
      <c r="O547" s="52"/>
      <c r="P547" s="52"/>
      <c r="Q547" s="52"/>
      <c r="R547" s="52"/>
      <c r="S547" s="54"/>
    </row>
    <row r="548" spans="1:19" s="14" customFormat="1" ht="12">
      <c r="A548" s="45" t="s">
        <v>302</v>
      </c>
      <c r="B548" s="62"/>
      <c r="C548" s="62"/>
      <c r="D548" s="55"/>
      <c r="E548" s="55"/>
      <c r="F548" s="56"/>
      <c r="G548" s="56"/>
      <c r="H548" s="56"/>
      <c r="I548" s="56"/>
      <c r="J548" s="56"/>
      <c r="K548" s="56"/>
      <c r="L548" s="56"/>
      <c r="M548" s="56"/>
      <c r="N548" s="70"/>
      <c r="O548" s="56"/>
      <c r="P548" s="56"/>
      <c r="Q548" s="56"/>
      <c r="R548" s="56"/>
      <c r="S548" s="56"/>
    </row>
    <row r="549" spans="1:19" s="14" customFormat="1" ht="12">
      <c r="A549" s="11">
        <f>A546+1</f>
        <v>450</v>
      </c>
      <c r="B549" s="12" t="s">
        <v>618</v>
      </c>
      <c r="C549" s="12" t="s">
        <v>140</v>
      </c>
      <c r="D549" s="11" t="s">
        <v>29</v>
      </c>
      <c r="E549" s="11" t="s">
        <v>30</v>
      </c>
      <c r="F549" s="13">
        <v>195500</v>
      </c>
      <c r="G549" s="13">
        <v>34869.56</v>
      </c>
      <c r="H549" s="13">
        <v>0</v>
      </c>
      <c r="I549" s="13">
        <f t="shared" ref="I549:I611" si="575">+F549*2.87%</f>
        <v>5610.85</v>
      </c>
      <c r="J549" s="13">
        <f t="shared" ref="J549" si="576">F549*7.1%</f>
        <v>13880.499999999998</v>
      </c>
      <c r="K549" s="13">
        <f t="shared" ref="K549" si="577">62400*1.15%</f>
        <v>717.6</v>
      </c>
      <c r="L549" s="13">
        <f>156000*3.04%</f>
        <v>4742.3999999999996</v>
      </c>
      <c r="M549" s="13">
        <f>156000*7.09%</f>
        <v>11060.400000000001</v>
      </c>
      <c r="N549" s="67"/>
      <c r="O549" s="13">
        <f t="shared" ref="O549" si="578">I549+J549+K549+L549+M549</f>
        <v>36011.75</v>
      </c>
      <c r="P549" s="67">
        <v>2962.51</v>
      </c>
      <c r="Q549" s="13">
        <f t="shared" si="568"/>
        <v>48185.32</v>
      </c>
      <c r="R549" s="13">
        <f t="shared" ref="R549" si="579">+M549+K549+J549</f>
        <v>25658.5</v>
      </c>
      <c r="S549" s="42">
        <f t="shared" ref="S549:S611" si="580">+F549-Q549</f>
        <v>147314.68</v>
      </c>
    </row>
    <row r="550" spans="1:19" s="14" customFormat="1" ht="12">
      <c r="A550" s="50" t="s">
        <v>311</v>
      </c>
      <c r="B550" s="57"/>
      <c r="C550" s="57"/>
      <c r="D550" s="55"/>
      <c r="E550" s="55"/>
      <c r="F550" s="57"/>
      <c r="G550" s="57"/>
      <c r="H550" s="56"/>
      <c r="I550" s="57"/>
      <c r="J550" s="56"/>
      <c r="K550" s="56"/>
      <c r="L550" s="57"/>
      <c r="M550" s="56"/>
      <c r="N550" s="70"/>
      <c r="O550" s="56"/>
      <c r="P550" s="56"/>
      <c r="Q550" s="56"/>
      <c r="R550" s="56"/>
      <c r="S550" s="57"/>
    </row>
    <row r="551" spans="1:19" s="44" customFormat="1" ht="12">
      <c r="A551" s="17">
        <f>A549+1</f>
        <v>451</v>
      </c>
      <c r="B551" s="68" t="s">
        <v>619</v>
      </c>
      <c r="C551" s="68" t="s">
        <v>620</v>
      </c>
      <c r="D551" s="17" t="s">
        <v>29</v>
      </c>
      <c r="E551" s="17" t="s">
        <v>30</v>
      </c>
      <c r="F551" s="42">
        <v>115000</v>
      </c>
      <c r="G551" s="42">
        <v>20808.689999999999</v>
      </c>
      <c r="H551" s="42">
        <v>0</v>
      </c>
      <c r="I551" s="42">
        <f t="shared" si="575"/>
        <v>3300.5</v>
      </c>
      <c r="J551" s="42">
        <f t="shared" ref="J551:J563" si="581">F551*7.1%</f>
        <v>8164.9999999999991</v>
      </c>
      <c r="K551" s="42">
        <f t="shared" ref="K551" si="582">62400*1.15%</f>
        <v>717.6</v>
      </c>
      <c r="L551" s="42">
        <f t="shared" ref="L551:L563" si="583">+F551*3.04%</f>
        <v>3496</v>
      </c>
      <c r="M551" s="42">
        <f t="shared" ref="M551:M563" si="584">F551*7.09%</f>
        <v>8153.5000000000009</v>
      </c>
      <c r="N551" s="69"/>
      <c r="O551" s="42">
        <f t="shared" ref="O551:O563" si="585">I551+J551+K551+L551+M551</f>
        <v>23832.600000000002</v>
      </c>
      <c r="P551" s="69">
        <v>1755.01</v>
      </c>
      <c r="Q551" s="42">
        <f t="shared" si="568"/>
        <v>29360.199999999997</v>
      </c>
      <c r="R551" s="42">
        <f t="shared" ref="R551:R563" si="586">+M551+K551+J551</f>
        <v>17036.099999999999</v>
      </c>
      <c r="S551" s="42">
        <f t="shared" si="580"/>
        <v>85639.8</v>
      </c>
    </row>
    <row r="552" spans="1:19" s="14" customFormat="1" ht="12">
      <c r="A552" s="11">
        <f>A551+1</f>
        <v>452</v>
      </c>
      <c r="B552" s="12" t="s">
        <v>621</v>
      </c>
      <c r="C552" s="12" t="s">
        <v>55</v>
      </c>
      <c r="D552" s="11" t="s">
        <v>45</v>
      </c>
      <c r="E552" s="11" t="s">
        <v>41</v>
      </c>
      <c r="F552" s="13">
        <v>56500</v>
      </c>
      <c r="G552" s="13">
        <v>2828.05</v>
      </c>
      <c r="H552" s="13">
        <v>0</v>
      </c>
      <c r="I552" s="13">
        <f t="shared" si="575"/>
        <v>1621.55</v>
      </c>
      <c r="J552" s="13">
        <f t="shared" si="581"/>
        <v>4011.4999999999995</v>
      </c>
      <c r="K552" s="13">
        <f t="shared" ref="K552:K563" si="587">F552*1.15%</f>
        <v>649.75</v>
      </c>
      <c r="L552" s="13">
        <f t="shared" si="583"/>
        <v>1717.6</v>
      </c>
      <c r="M552" s="13">
        <f t="shared" si="584"/>
        <v>4005.8500000000004</v>
      </c>
      <c r="N552" s="67"/>
      <c r="O552" s="13">
        <f t="shared" si="585"/>
        <v>12006.25</v>
      </c>
      <c r="P552" s="67">
        <v>29016.44</v>
      </c>
      <c r="Q552" s="13">
        <f t="shared" si="568"/>
        <v>35183.64</v>
      </c>
      <c r="R552" s="13">
        <f t="shared" si="586"/>
        <v>8667.1</v>
      </c>
      <c r="S552" s="42">
        <f t="shared" si="580"/>
        <v>21316.36</v>
      </c>
    </row>
    <row r="553" spans="1:19" s="14" customFormat="1" ht="12">
      <c r="A553" s="11">
        <f t="shared" ref="A553:A558" si="588">A552+1</f>
        <v>453</v>
      </c>
      <c r="B553" s="12" t="s">
        <v>622</v>
      </c>
      <c r="C553" s="12" t="s">
        <v>317</v>
      </c>
      <c r="D553" s="11" t="s">
        <v>29</v>
      </c>
      <c r="E553" s="11" t="s">
        <v>30</v>
      </c>
      <c r="F553" s="13">
        <v>45000</v>
      </c>
      <c r="G553" s="13">
        <v>1148.33</v>
      </c>
      <c r="H553" s="13">
        <v>0</v>
      </c>
      <c r="I553" s="13">
        <f t="shared" si="575"/>
        <v>1291.5</v>
      </c>
      <c r="J553" s="13">
        <f t="shared" si="581"/>
        <v>3194.9999999999995</v>
      </c>
      <c r="K553" s="13">
        <f t="shared" si="587"/>
        <v>517.5</v>
      </c>
      <c r="L553" s="13">
        <f t="shared" si="583"/>
        <v>1368</v>
      </c>
      <c r="M553" s="13">
        <f t="shared" si="584"/>
        <v>3190.5</v>
      </c>
      <c r="N553" s="67"/>
      <c r="O553" s="13">
        <f t="shared" si="585"/>
        <v>9562.5</v>
      </c>
      <c r="P553" s="67"/>
      <c r="Q553" s="13">
        <f t="shared" si="568"/>
        <v>3807.83</v>
      </c>
      <c r="R553" s="13">
        <f t="shared" si="586"/>
        <v>6903</v>
      </c>
      <c r="S553" s="42">
        <f t="shared" si="580"/>
        <v>41192.17</v>
      </c>
    </row>
    <row r="554" spans="1:19" s="14" customFormat="1" ht="12">
      <c r="A554" s="11">
        <f t="shared" si="588"/>
        <v>454</v>
      </c>
      <c r="B554" s="12" t="s">
        <v>623</v>
      </c>
      <c r="C554" s="12" t="s">
        <v>238</v>
      </c>
      <c r="D554" s="11" t="s">
        <v>45</v>
      </c>
      <c r="E554" s="11" t="s">
        <v>30</v>
      </c>
      <c r="F554" s="13">
        <v>45000</v>
      </c>
      <c r="G554" s="13">
        <v>969.81</v>
      </c>
      <c r="H554" s="13">
        <v>0</v>
      </c>
      <c r="I554" s="13">
        <f t="shared" si="575"/>
        <v>1291.5</v>
      </c>
      <c r="J554" s="13">
        <f t="shared" si="581"/>
        <v>3194.9999999999995</v>
      </c>
      <c r="K554" s="13">
        <f t="shared" si="587"/>
        <v>517.5</v>
      </c>
      <c r="L554" s="13">
        <f t="shared" si="583"/>
        <v>1368</v>
      </c>
      <c r="M554" s="13">
        <f t="shared" si="584"/>
        <v>3190.5</v>
      </c>
      <c r="N554" s="67">
        <v>1190.1199999999999</v>
      </c>
      <c r="O554" s="13">
        <f t="shared" si="585"/>
        <v>9562.5</v>
      </c>
      <c r="P554" s="67"/>
      <c r="Q554" s="13">
        <f t="shared" si="568"/>
        <v>4819.43</v>
      </c>
      <c r="R554" s="13">
        <f t="shared" si="586"/>
        <v>6903</v>
      </c>
      <c r="S554" s="42">
        <f t="shared" si="580"/>
        <v>40180.57</v>
      </c>
    </row>
    <row r="555" spans="1:19" s="14" customFormat="1" ht="12">
      <c r="A555" s="11">
        <f t="shared" si="588"/>
        <v>455</v>
      </c>
      <c r="B555" s="12" t="s">
        <v>624</v>
      </c>
      <c r="C555" s="12" t="s">
        <v>111</v>
      </c>
      <c r="D555" s="11" t="s">
        <v>45</v>
      </c>
      <c r="E555" s="11" t="s">
        <v>30</v>
      </c>
      <c r="F555" s="13">
        <v>42400</v>
      </c>
      <c r="G555" s="13">
        <v>602.86</v>
      </c>
      <c r="H555" s="13">
        <v>0</v>
      </c>
      <c r="I555" s="13">
        <f t="shared" si="575"/>
        <v>1216.8799999999999</v>
      </c>
      <c r="J555" s="13">
        <f t="shared" si="581"/>
        <v>3010.3999999999996</v>
      </c>
      <c r="K555" s="13">
        <f t="shared" si="587"/>
        <v>487.59999999999997</v>
      </c>
      <c r="L555" s="13">
        <f t="shared" si="583"/>
        <v>1288.96</v>
      </c>
      <c r="M555" s="13">
        <f t="shared" si="584"/>
        <v>3006.1600000000003</v>
      </c>
      <c r="N555" s="67">
        <v>1190.1199999999999</v>
      </c>
      <c r="O555" s="13">
        <f t="shared" si="585"/>
        <v>9010</v>
      </c>
      <c r="P555" s="67"/>
      <c r="Q555" s="13">
        <f t="shared" si="568"/>
        <v>4298.82</v>
      </c>
      <c r="R555" s="13">
        <f t="shared" si="586"/>
        <v>6504.16</v>
      </c>
      <c r="S555" s="42">
        <f t="shared" si="580"/>
        <v>38101.18</v>
      </c>
    </row>
    <row r="556" spans="1:19" s="14" customFormat="1" ht="12">
      <c r="A556" s="11">
        <f t="shared" si="588"/>
        <v>456</v>
      </c>
      <c r="B556" s="12" t="s">
        <v>625</v>
      </c>
      <c r="C556" s="12" t="s">
        <v>423</v>
      </c>
      <c r="D556" s="11" t="s">
        <v>29</v>
      </c>
      <c r="E556" s="11" t="s">
        <v>41</v>
      </c>
      <c r="F556" s="13">
        <v>40000</v>
      </c>
      <c r="G556" s="13">
        <v>442.65</v>
      </c>
      <c r="H556" s="13">
        <v>0</v>
      </c>
      <c r="I556" s="13">
        <f t="shared" si="575"/>
        <v>1148</v>
      </c>
      <c r="J556" s="13">
        <f t="shared" si="581"/>
        <v>2839.9999999999995</v>
      </c>
      <c r="K556" s="13">
        <f t="shared" si="587"/>
        <v>460</v>
      </c>
      <c r="L556" s="13">
        <f t="shared" si="583"/>
        <v>1216</v>
      </c>
      <c r="M556" s="13">
        <f t="shared" si="584"/>
        <v>2836</v>
      </c>
      <c r="N556" s="67"/>
      <c r="O556" s="13">
        <f t="shared" si="585"/>
        <v>8500</v>
      </c>
      <c r="P556" s="67"/>
      <c r="Q556" s="13">
        <f t="shared" si="568"/>
        <v>2806.65</v>
      </c>
      <c r="R556" s="13">
        <f t="shared" si="586"/>
        <v>6136</v>
      </c>
      <c r="S556" s="42">
        <f t="shared" si="580"/>
        <v>37193.35</v>
      </c>
    </row>
    <row r="557" spans="1:19" s="14" customFormat="1" ht="12">
      <c r="A557" s="11">
        <f t="shared" si="588"/>
        <v>457</v>
      </c>
      <c r="B557" s="12" t="s">
        <v>626</v>
      </c>
      <c r="C557" s="12" t="s">
        <v>65</v>
      </c>
      <c r="D557" s="11" t="s">
        <v>29</v>
      </c>
      <c r="E557" s="11" t="s">
        <v>41</v>
      </c>
      <c r="F557" s="13">
        <v>40000</v>
      </c>
      <c r="G557" s="13">
        <v>442.65</v>
      </c>
      <c r="H557" s="13">
        <v>0</v>
      </c>
      <c r="I557" s="13">
        <f t="shared" si="575"/>
        <v>1148</v>
      </c>
      <c r="J557" s="13">
        <f t="shared" si="581"/>
        <v>2839.9999999999995</v>
      </c>
      <c r="K557" s="13">
        <f t="shared" si="587"/>
        <v>460</v>
      </c>
      <c r="L557" s="13">
        <f t="shared" si="583"/>
        <v>1216</v>
      </c>
      <c r="M557" s="13">
        <f t="shared" si="584"/>
        <v>2836</v>
      </c>
      <c r="N557" s="67"/>
      <c r="O557" s="13">
        <f t="shared" si="585"/>
        <v>8500</v>
      </c>
      <c r="P557" s="67"/>
      <c r="Q557" s="13">
        <f t="shared" si="568"/>
        <v>2806.65</v>
      </c>
      <c r="R557" s="13">
        <f t="shared" si="586"/>
        <v>6136</v>
      </c>
      <c r="S557" s="42">
        <f t="shared" si="580"/>
        <v>37193.35</v>
      </c>
    </row>
    <row r="558" spans="1:19" s="14" customFormat="1" ht="12">
      <c r="A558" s="11">
        <f t="shared" si="588"/>
        <v>458</v>
      </c>
      <c r="B558" s="12" t="s">
        <v>627</v>
      </c>
      <c r="C558" s="12" t="s">
        <v>65</v>
      </c>
      <c r="D558" s="11" t="s">
        <v>29</v>
      </c>
      <c r="E558" s="11" t="s">
        <v>30</v>
      </c>
      <c r="F558" s="13">
        <v>40000</v>
      </c>
      <c r="G558" s="13">
        <v>264.13</v>
      </c>
      <c r="H558" s="13">
        <v>0</v>
      </c>
      <c r="I558" s="13">
        <f t="shared" si="575"/>
        <v>1148</v>
      </c>
      <c r="J558" s="13">
        <f t="shared" si="581"/>
        <v>2839.9999999999995</v>
      </c>
      <c r="K558" s="13">
        <f t="shared" si="587"/>
        <v>460</v>
      </c>
      <c r="L558" s="13">
        <f t="shared" si="583"/>
        <v>1216</v>
      </c>
      <c r="M558" s="13">
        <f t="shared" si="584"/>
        <v>2836</v>
      </c>
      <c r="N558" s="67">
        <v>1190.1199999999999</v>
      </c>
      <c r="O558" s="13">
        <f t="shared" si="585"/>
        <v>8500</v>
      </c>
      <c r="P558" s="67"/>
      <c r="Q558" s="13">
        <f t="shared" si="568"/>
        <v>3818.25</v>
      </c>
      <c r="R558" s="13">
        <f t="shared" si="586"/>
        <v>6136</v>
      </c>
      <c r="S558" s="42">
        <f t="shared" si="580"/>
        <v>36181.75</v>
      </c>
    </row>
    <row r="559" spans="1:19" s="14" customFormat="1" ht="12">
      <c r="A559" s="11">
        <f>A558+1</f>
        <v>459</v>
      </c>
      <c r="B559" s="12" t="s">
        <v>628</v>
      </c>
      <c r="C559" s="12" t="s">
        <v>65</v>
      </c>
      <c r="D559" s="11" t="s">
        <v>29</v>
      </c>
      <c r="E559" s="11" t="s">
        <v>30</v>
      </c>
      <c r="F559" s="13">
        <v>30000</v>
      </c>
      <c r="G559" s="13">
        <v>0</v>
      </c>
      <c r="H559" s="13">
        <v>0</v>
      </c>
      <c r="I559" s="13">
        <f t="shared" si="575"/>
        <v>861</v>
      </c>
      <c r="J559" s="13">
        <f t="shared" si="581"/>
        <v>2130</v>
      </c>
      <c r="K559" s="13">
        <f t="shared" si="587"/>
        <v>345</v>
      </c>
      <c r="L559" s="13">
        <f t="shared" si="583"/>
        <v>912</v>
      </c>
      <c r="M559" s="13">
        <f t="shared" si="584"/>
        <v>2127</v>
      </c>
      <c r="N559" s="67"/>
      <c r="O559" s="13">
        <f t="shared" si="585"/>
        <v>6375</v>
      </c>
      <c r="P559" s="67"/>
      <c r="Q559" s="13">
        <f t="shared" si="568"/>
        <v>1773</v>
      </c>
      <c r="R559" s="13">
        <f t="shared" si="586"/>
        <v>4602</v>
      </c>
      <c r="S559" s="42">
        <f t="shared" si="580"/>
        <v>28227</v>
      </c>
    </row>
    <row r="560" spans="1:19" s="14" customFormat="1" ht="12">
      <c r="A560" s="11">
        <f>A559+1</f>
        <v>460</v>
      </c>
      <c r="B560" s="12" t="s">
        <v>629</v>
      </c>
      <c r="C560" s="12" t="s">
        <v>38</v>
      </c>
      <c r="D560" s="11" t="s">
        <v>29</v>
      </c>
      <c r="E560" s="11" t="s">
        <v>30</v>
      </c>
      <c r="F560" s="13">
        <v>22000</v>
      </c>
      <c r="G560" s="13">
        <v>0</v>
      </c>
      <c r="H560" s="13">
        <v>0</v>
      </c>
      <c r="I560" s="13">
        <f t="shared" si="575"/>
        <v>631.4</v>
      </c>
      <c r="J560" s="13">
        <f t="shared" si="581"/>
        <v>1561.9999999999998</v>
      </c>
      <c r="K560" s="13">
        <f t="shared" si="587"/>
        <v>253</v>
      </c>
      <c r="L560" s="13">
        <f t="shared" si="583"/>
        <v>668.8</v>
      </c>
      <c r="M560" s="13">
        <f t="shared" si="584"/>
        <v>1559.8000000000002</v>
      </c>
      <c r="N560" s="67"/>
      <c r="O560" s="13">
        <f t="shared" si="585"/>
        <v>4675</v>
      </c>
      <c r="P560" s="67">
        <v>2226</v>
      </c>
      <c r="Q560" s="13">
        <f t="shared" si="568"/>
        <v>3526.2</v>
      </c>
      <c r="R560" s="13">
        <f t="shared" si="586"/>
        <v>3374.8</v>
      </c>
      <c r="S560" s="42">
        <f t="shared" si="580"/>
        <v>18473.8</v>
      </c>
    </row>
    <row r="561" spans="1:19" s="14" customFormat="1" ht="12">
      <c r="A561" s="11">
        <f>A560+1</f>
        <v>461</v>
      </c>
      <c r="B561" s="12" t="s">
        <v>630</v>
      </c>
      <c r="C561" s="12" t="s">
        <v>65</v>
      </c>
      <c r="D561" s="11" t="s">
        <v>29</v>
      </c>
      <c r="E561" s="11" t="s">
        <v>30</v>
      </c>
      <c r="F561" s="13">
        <v>30000</v>
      </c>
      <c r="G561" s="13">
        <v>0</v>
      </c>
      <c r="H561" s="13">
        <v>0</v>
      </c>
      <c r="I561" s="13">
        <f>+F561*2.87%</f>
        <v>861</v>
      </c>
      <c r="J561" s="13">
        <f>F561*7.1%</f>
        <v>2130</v>
      </c>
      <c r="K561" s="13">
        <f>F561*1.15%</f>
        <v>345</v>
      </c>
      <c r="L561" s="13">
        <f>+F561*3.04%</f>
        <v>912</v>
      </c>
      <c r="M561" s="13">
        <f>F561*7.09%</f>
        <v>2127</v>
      </c>
      <c r="N561" s="67"/>
      <c r="O561" s="13">
        <f>I561+J561+K561+L561+M561</f>
        <v>6375</v>
      </c>
      <c r="P561" s="67"/>
      <c r="Q561" s="13">
        <f>+I561+L561+N561+P561+G561+H561</f>
        <v>1773</v>
      </c>
      <c r="R561" s="13">
        <f>+M561+K561+J561</f>
        <v>4602</v>
      </c>
      <c r="S561" s="42">
        <f>+F561-Q561</f>
        <v>28227</v>
      </c>
    </row>
    <row r="562" spans="1:19" s="14" customFormat="1" ht="12">
      <c r="A562" s="11">
        <f>A561+1</f>
        <v>462</v>
      </c>
      <c r="B562" s="12" t="s">
        <v>631</v>
      </c>
      <c r="C562" s="12" t="s">
        <v>65</v>
      </c>
      <c r="D562" s="11" t="s">
        <v>29</v>
      </c>
      <c r="E562" s="11" t="s">
        <v>30</v>
      </c>
      <c r="F562" s="13">
        <v>30000</v>
      </c>
      <c r="G562" s="13">
        <v>0</v>
      </c>
      <c r="H562" s="13">
        <v>0</v>
      </c>
      <c r="I562" s="13">
        <f>+F562*2.87%</f>
        <v>861</v>
      </c>
      <c r="J562" s="13">
        <f>F562*7.1%</f>
        <v>2130</v>
      </c>
      <c r="K562" s="13">
        <f>F562*1.15%</f>
        <v>345</v>
      </c>
      <c r="L562" s="13">
        <f>+F562*3.04%</f>
        <v>912</v>
      </c>
      <c r="M562" s="13">
        <f>F562*7.09%</f>
        <v>2127</v>
      </c>
      <c r="N562" s="67"/>
      <c r="O562" s="13">
        <f>I562+J562+K562+L562+M562</f>
        <v>6375</v>
      </c>
      <c r="P562" s="67">
        <v>7046</v>
      </c>
      <c r="Q562" s="13">
        <f>+I562+L562+N562+P562+G562+H562</f>
        <v>8819</v>
      </c>
      <c r="R562" s="13">
        <f>+M562+K562+J562</f>
        <v>4602</v>
      </c>
      <c r="S562" s="42">
        <f>+F562-Q562</f>
        <v>21181</v>
      </c>
    </row>
    <row r="563" spans="1:19" s="14" customFormat="1" ht="12">
      <c r="A563" s="11">
        <f>A562+1</f>
        <v>463</v>
      </c>
      <c r="B563" s="12" t="s">
        <v>632</v>
      </c>
      <c r="C563" s="12" t="s">
        <v>118</v>
      </c>
      <c r="D563" s="11" t="s">
        <v>29</v>
      </c>
      <c r="E563" s="11" t="s">
        <v>30</v>
      </c>
      <c r="F563" s="13">
        <v>30000</v>
      </c>
      <c r="G563" s="13">
        <v>0</v>
      </c>
      <c r="H563" s="13">
        <v>0</v>
      </c>
      <c r="I563" s="13">
        <f t="shared" si="575"/>
        <v>861</v>
      </c>
      <c r="J563" s="13">
        <f t="shared" si="581"/>
        <v>2130</v>
      </c>
      <c r="K563" s="13">
        <f t="shared" si="587"/>
        <v>345</v>
      </c>
      <c r="L563" s="13">
        <f t="shared" si="583"/>
        <v>912</v>
      </c>
      <c r="M563" s="13">
        <f t="shared" si="584"/>
        <v>2127</v>
      </c>
      <c r="N563" s="67"/>
      <c r="O563" s="13">
        <f t="shared" si="585"/>
        <v>6375</v>
      </c>
      <c r="P563" s="67"/>
      <c r="Q563" s="13">
        <f t="shared" si="568"/>
        <v>1773</v>
      </c>
      <c r="R563" s="13">
        <f t="shared" si="586"/>
        <v>4602</v>
      </c>
      <c r="S563" s="42">
        <f t="shared" si="580"/>
        <v>28227</v>
      </c>
    </row>
    <row r="564" spans="1:19" s="14" customFormat="1" ht="12">
      <c r="A564" s="50" t="s">
        <v>328</v>
      </c>
      <c r="B564" s="57"/>
      <c r="C564" s="57"/>
      <c r="D564" s="55"/>
      <c r="E564" s="55"/>
      <c r="F564" s="57"/>
      <c r="G564" s="57"/>
      <c r="H564" s="56"/>
      <c r="I564" s="57"/>
      <c r="J564" s="56"/>
      <c r="K564" s="56"/>
      <c r="L564" s="57"/>
      <c r="M564" s="56"/>
      <c r="N564" s="70"/>
      <c r="O564" s="56"/>
      <c r="P564" s="70"/>
      <c r="Q564" s="56"/>
      <c r="R564" s="56"/>
      <c r="S564" s="57"/>
    </row>
    <row r="565" spans="1:19" s="14" customFormat="1" ht="12">
      <c r="A565" s="11">
        <f>A563+1</f>
        <v>464</v>
      </c>
      <c r="B565" s="12" t="s">
        <v>633</v>
      </c>
      <c r="C565" s="12" t="s">
        <v>55</v>
      </c>
      <c r="D565" s="11" t="s">
        <v>29</v>
      </c>
      <c r="E565" s="11" t="s">
        <v>41</v>
      </c>
      <c r="F565" s="13">
        <v>47250</v>
      </c>
      <c r="G565" s="13">
        <v>1465.88</v>
      </c>
      <c r="H565" s="13">
        <v>0</v>
      </c>
      <c r="I565" s="13">
        <f t="shared" si="575"/>
        <v>1356.075</v>
      </c>
      <c r="J565" s="13">
        <f t="shared" ref="J565:J614" si="589">F565*7.1%</f>
        <v>3354.7499999999995</v>
      </c>
      <c r="K565" s="13">
        <f t="shared" ref="K565:K614" si="590">F565*1.15%</f>
        <v>543.375</v>
      </c>
      <c r="L565" s="13">
        <f t="shared" ref="L565:L614" si="591">+F565*3.04%</f>
        <v>1436.4</v>
      </c>
      <c r="M565" s="13">
        <f t="shared" ref="M565:M614" si="592">F565*7.09%</f>
        <v>3350.0250000000001</v>
      </c>
      <c r="N565" s="67"/>
      <c r="O565" s="13">
        <f t="shared" ref="O565:O628" si="593">I565+J565+K565+L565+M565</f>
        <v>10040.625</v>
      </c>
      <c r="P565" s="69"/>
      <c r="Q565" s="42">
        <f t="shared" si="568"/>
        <v>4258.3550000000005</v>
      </c>
      <c r="R565" s="42">
        <f t="shared" ref="R565:R614" si="594">+M565+K565+J565</f>
        <v>7248.15</v>
      </c>
      <c r="S565" s="42">
        <f t="shared" si="580"/>
        <v>42991.644999999997</v>
      </c>
    </row>
    <row r="566" spans="1:19" s="14" customFormat="1" ht="12">
      <c r="A566" s="11">
        <f>A565+1</f>
        <v>465</v>
      </c>
      <c r="B566" s="12" t="s">
        <v>634</v>
      </c>
      <c r="C566" s="12" t="s">
        <v>40</v>
      </c>
      <c r="D566" s="11" t="s">
        <v>29</v>
      </c>
      <c r="E566" s="11" t="s">
        <v>41</v>
      </c>
      <c r="F566" s="13">
        <v>36897</v>
      </c>
      <c r="G566" s="13">
        <v>0</v>
      </c>
      <c r="H566" s="13">
        <v>0</v>
      </c>
      <c r="I566" s="13">
        <f t="shared" si="575"/>
        <v>1058.9439</v>
      </c>
      <c r="J566" s="13">
        <f t="shared" si="589"/>
        <v>2619.6869999999999</v>
      </c>
      <c r="K566" s="13">
        <f t="shared" si="590"/>
        <v>424.31549999999999</v>
      </c>
      <c r="L566" s="13">
        <f t="shared" si="591"/>
        <v>1121.6687999999999</v>
      </c>
      <c r="M566" s="13">
        <f t="shared" si="592"/>
        <v>2615.9973</v>
      </c>
      <c r="N566" s="67">
        <v>1190.1199999999999</v>
      </c>
      <c r="O566" s="13">
        <f t="shared" si="593"/>
        <v>7840.6125000000002</v>
      </c>
      <c r="P566" s="67"/>
      <c r="Q566" s="13">
        <f t="shared" si="568"/>
        <v>3370.7326999999996</v>
      </c>
      <c r="R566" s="13">
        <f t="shared" si="594"/>
        <v>5659.9997999999996</v>
      </c>
      <c r="S566" s="42">
        <f t="shared" si="580"/>
        <v>33526.2673</v>
      </c>
    </row>
    <row r="567" spans="1:19" s="44" customFormat="1" ht="12">
      <c r="A567" s="17">
        <f t="shared" ref="A567:A614" si="595">A566+1</f>
        <v>466</v>
      </c>
      <c r="B567" s="68" t="s">
        <v>635</v>
      </c>
      <c r="C567" s="68" t="s">
        <v>40</v>
      </c>
      <c r="D567" s="17" t="s">
        <v>29</v>
      </c>
      <c r="E567" s="17" t="s">
        <v>41</v>
      </c>
      <c r="F567" s="42">
        <v>26355</v>
      </c>
      <c r="G567" s="42">
        <v>0</v>
      </c>
      <c r="H567" s="42">
        <v>0</v>
      </c>
      <c r="I567" s="42">
        <f t="shared" si="575"/>
        <v>756.38850000000002</v>
      </c>
      <c r="J567" s="42">
        <f t="shared" si="589"/>
        <v>1871.2049999999999</v>
      </c>
      <c r="K567" s="42">
        <f t="shared" si="590"/>
        <v>303.08249999999998</v>
      </c>
      <c r="L567" s="42">
        <f t="shared" si="591"/>
        <v>801.19200000000001</v>
      </c>
      <c r="M567" s="42">
        <f t="shared" si="592"/>
        <v>1868.5695000000001</v>
      </c>
      <c r="N567" s="69"/>
      <c r="O567" s="42">
        <f t="shared" si="593"/>
        <v>5600.4375</v>
      </c>
      <c r="P567" s="69">
        <v>16551.740000000002</v>
      </c>
      <c r="Q567" s="42">
        <f t="shared" si="568"/>
        <v>18109.320500000002</v>
      </c>
      <c r="R567" s="42">
        <f t="shared" si="594"/>
        <v>4042.857</v>
      </c>
      <c r="S567" s="42">
        <f t="shared" si="580"/>
        <v>8245.6794999999984</v>
      </c>
    </row>
    <row r="568" spans="1:19" s="14" customFormat="1" ht="12">
      <c r="A568" s="11">
        <f t="shared" si="595"/>
        <v>467</v>
      </c>
      <c r="B568" s="12" t="s">
        <v>636</v>
      </c>
      <c r="C568" s="12" t="s">
        <v>40</v>
      </c>
      <c r="D568" s="11" t="s">
        <v>29</v>
      </c>
      <c r="E568" s="11" t="s">
        <v>41</v>
      </c>
      <c r="F568" s="13">
        <v>26000</v>
      </c>
      <c r="G568" s="13">
        <v>0</v>
      </c>
      <c r="H568" s="13">
        <v>0</v>
      </c>
      <c r="I568" s="13">
        <f t="shared" si="575"/>
        <v>746.2</v>
      </c>
      <c r="J568" s="13">
        <f t="shared" si="589"/>
        <v>1845.9999999999998</v>
      </c>
      <c r="K568" s="13">
        <f t="shared" si="590"/>
        <v>299</v>
      </c>
      <c r="L568" s="13">
        <f t="shared" si="591"/>
        <v>790.4</v>
      </c>
      <c r="M568" s="13">
        <f t="shared" si="592"/>
        <v>1843.4</v>
      </c>
      <c r="N568" s="67">
        <v>1190.1199999999999</v>
      </c>
      <c r="O568" s="13">
        <f t="shared" si="593"/>
        <v>5525</v>
      </c>
      <c r="P568" s="67"/>
      <c r="Q568" s="13">
        <f t="shared" si="568"/>
        <v>2726.72</v>
      </c>
      <c r="R568" s="13">
        <f t="shared" si="594"/>
        <v>3988.3999999999996</v>
      </c>
      <c r="S568" s="42">
        <f t="shared" si="580"/>
        <v>23273.279999999999</v>
      </c>
    </row>
    <row r="569" spans="1:19" s="14" customFormat="1" ht="12">
      <c r="A569" s="11">
        <f t="shared" si="595"/>
        <v>468</v>
      </c>
      <c r="B569" s="12" t="s">
        <v>637</v>
      </c>
      <c r="C569" s="12" t="s">
        <v>40</v>
      </c>
      <c r="D569" s="11" t="s">
        <v>29</v>
      </c>
      <c r="E569" s="11" t="s">
        <v>41</v>
      </c>
      <c r="F569" s="13">
        <v>21656.25</v>
      </c>
      <c r="G569" s="13">
        <v>0</v>
      </c>
      <c r="H569" s="13">
        <v>0</v>
      </c>
      <c r="I569" s="13">
        <f t="shared" si="575"/>
        <v>621.53437499999995</v>
      </c>
      <c r="J569" s="13">
        <f t="shared" si="589"/>
        <v>1537.5937499999998</v>
      </c>
      <c r="K569" s="13">
        <f t="shared" si="590"/>
        <v>249.046875</v>
      </c>
      <c r="L569" s="13">
        <f t="shared" si="591"/>
        <v>658.35</v>
      </c>
      <c r="M569" s="13">
        <f t="shared" si="592"/>
        <v>1535.4281250000001</v>
      </c>
      <c r="N569" s="67"/>
      <c r="O569" s="13">
        <f t="shared" si="593"/>
        <v>4601.953125</v>
      </c>
      <c r="P569" s="69">
        <v>16190.93</v>
      </c>
      <c r="Q569" s="42">
        <f t="shared" si="568"/>
        <v>17470.814375000002</v>
      </c>
      <c r="R569" s="42">
        <f t="shared" si="594"/>
        <v>3322.0687499999999</v>
      </c>
      <c r="S569" s="42">
        <f t="shared" si="580"/>
        <v>4185.4356249999983</v>
      </c>
    </row>
    <row r="570" spans="1:19" s="14" customFormat="1" ht="12">
      <c r="A570" s="11">
        <f t="shared" si="595"/>
        <v>469</v>
      </c>
      <c r="B570" s="12" t="s">
        <v>638</v>
      </c>
      <c r="C570" s="12" t="s">
        <v>116</v>
      </c>
      <c r="D570" s="11" t="s">
        <v>29</v>
      </c>
      <c r="E570" s="11" t="s">
        <v>30</v>
      </c>
      <c r="F570" s="13">
        <v>36750</v>
      </c>
      <c r="G570" s="13">
        <v>0</v>
      </c>
      <c r="H570" s="13">
        <v>0</v>
      </c>
      <c r="I570" s="13">
        <f t="shared" si="575"/>
        <v>1054.7249999999999</v>
      </c>
      <c r="J570" s="13">
        <f t="shared" si="589"/>
        <v>2609.2499999999995</v>
      </c>
      <c r="K570" s="13">
        <f t="shared" si="590"/>
        <v>422.625</v>
      </c>
      <c r="L570" s="13">
        <f t="shared" si="591"/>
        <v>1117.2</v>
      </c>
      <c r="M570" s="13">
        <f t="shared" si="592"/>
        <v>2605.5750000000003</v>
      </c>
      <c r="N570" s="67"/>
      <c r="O570" s="13">
        <f t="shared" si="593"/>
        <v>7809.375</v>
      </c>
      <c r="P570" s="69">
        <v>3853.5</v>
      </c>
      <c r="Q570" s="42">
        <f t="shared" si="568"/>
        <v>6025.4250000000002</v>
      </c>
      <c r="R570" s="42">
        <f t="shared" si="594"/>
        <v>5637.45</v>
      </c>
      <c r="S570" s="42">
        <f t="shared" si="580"/>
        <v>30724.575000000001</v>
      </c>
    </row>
    <row r="571" spans="1:19" s="14" customFormat="1" ht="12">
      <c r="A571" s="11">
        <f t="shared" si="595"/>
        <v>470</v>
      </c>
      <c r="B571" s="12" t="s">
        <v>639</v>
      </c>
      <c r="C571" s="12" t="s">
        <v>116</v>
      </c>
      <c r="D571" s="11" t="s">
        <v>29</v>
      </c>
      <c r="E571" s="11" t="s">
        <v>30</v>
      </c>
      <c r="F571" s="13">
        <v>26250</v>
      </c>
      <c r="G571" s="13">
        <v>0</v>
      </c>
      <c r="H571" s="13">
        <v>0</v>
      </c>
      <c r="I571" s="13">
        <f t="shared" si="575"/>
        <v>753.375</v>
      </c>
      <c r="J571" s="13">
        <f t="shared" si="589"/>
        <v>1863.7499999999998</v>
      </c>
      <c r="K571" s="13">
        <f t="shared" si="590"/>
        <v>301.875</v>
      </c>
      <c r="L571" s="13">
        <f t="shared" si="591"/>
        <v>798</v>
      </c>
      <c r="M571" s="13">
        <f t="shared" si="592"/>
        <v>1861.1250000000002</v>
      </c>
      <c r="N571" s="67"/>
      <c r="O571" s="13">
        <f t="shared" si="593"/>
        <v>5578.125</v>
      </c>
      <c r="P571" s="69">
        <v>15531.26</v>
      </c>
      <c r="Q571" s="42">
        <f t="shared" si="568"/>
        <v>17082.635000000002</v>
      </c>
      <c r="R571" s="42">
        <f t="shared" si="594"/>
        <v>4026.75</v>
      </c>
      <c r="S571" s="42">
        <f t="shared" si="580"/>
        <v>9167.364999999998</v>
      </c>
    </row>
    <row r="572" spans="1:19" s="14" customFormat="1" ht="12">
      <c r="A572" s="11">
        <f t="shared" si="595"/>
        <v>471</v>
      </c>
      <c r="B572" s="12" t="s">
        <v>640</v>
      </c>
      <c r="C572" s="12" t="s">
        <v>339</v>
      </c>
      <c r="D572" s="11" t="s">
        <v>29</v>
      </c>
      <c r="E572" s="11" t="s">
        <v>41</v>
      </c>
      <c r="F572" s="13">
        <v>30000</v>
      </c>
      <c r="G572" s="13">
        <v>0</v>
      </c>
      <c r="H572" s="13">
        <v>0</v>
      </c>
      <c r="I572" s="13">
        <f t="shared" si="575"/>
        <v>861</v>
      </c>
      <c r="J572" s="13">
        <f t="shared" si="589"/>
        <v>2130</v>
      </c>
      <c r="K572" s="13">
        <f t="shared" si="590"/>
        <v>345</v>
      </c>
      <c r="L572" s="13">
        <f t="shared" si="591"/>
        <v>912</v>
      </c>
      <c r="M572" s="13">
        <f t="shared" si="592"/>
        <v>2127</v>
      </c>
      <c r="N572" s="67"/>
      <c r="O572" s="13">
        <f t="shared" si="593"/>
        <v>6375</v>
      </c>
      <c r="P572" s="67"/>
      <c r="Q572" s="13">
        <f t="shared" si="568"/>
        <v>1773</v>
      </c>
      <c r="R572" s="13">
        <f t="shared" si="594"/>
        <v>4602</v>
      </c>
      <c r="S572" s="42">
        <f t="shared" si="580"/>
        <v>28227</v>
      </c>
    </row>
    <row r="573" spans="1:19" s="14" customFormat="1" ht="12">
      <c r="A573" s="11">
        <f t="shared" si="595"/>
        <v>472</v>
      </c>
      <c r="B573" s="12" t="s">
        <v>641</v>
      </c>
      <c r="C573" s="12" t="s">
        <v>339</v>
      </c>
      <c r="D573" s="11" t="s">
        <v>29</v>
      </c>
      <c r="E573" s="11" t="s">
        <v>30</v>
      </c>
      <c r="F573" s="13">
        <v>30000</v>
      </c>
      <c r="G573" s="13">
        <v>0</v>
      </c>
      <c r="H573" s="13">
        <v>0</v>
      </c>
      <c r="I573" s="13">
        <f t="shared" si="575"/>
        <v>861</v>
      </c>
      <c r="J573" s="13">
        <f t="shared" si="589"/>
        <v>2130</v>
      </c>
      <c r="K573" s="13">
        <f t="shared" si="590"/>
        <v>345</v>
      </c>
      <c r="L573" s="13">
        <f t="shared" si="591"/>
        <v>912</v>
      </c>
      <c r="M573" s="13">
        <f t="shared" si="592"/>
        <v>2127</v>
      </c>
      <c r="N573" s="67"/>
      <c r="O573" s="13">
        <f t="shared" si="593"/>
        <v>6375</v>
      </c>
      <c r="P573" s="67">
        <v>15299.13</v>
      </c>
      <c r="Q573" s="13">
        <f t="shared" si="568"/>
        <v>17072.129999999997</v>
      </c>
      <c r="R573" s="13">
        <f t="shared" si="594"/>
        <v>4602</v>
      </c>
      <c r="S573" s="42">
        <f t="shared" si="580"/>
        <v>12927.870000000003</v>
      </c>
    </row>
    <row r="574" spans="1:19" s="14" customFormat="1" ht="12">
      <c r="A574" s="11">
        <f t="shared" si="595"/>
        <v>473</v>
      </c>
      <c r="B574" s="12" t="s">
        <v>642</v>
      </c>
      <c r="C574" s="12" t="s">
        <v>339</v>
      </c>
      <c r="D574" s="11" t="s">
        <v>29</v>
      </c>
      <c r="E574" s="11" t="s">
        <v>30</v>
      </c>
      <c r="F574" s="13">
        <v>30000</v>
      </c>
      <c r="G574" s="13">
        <v>0</v>
      </c>
      <c r="H574" s="13">
        <v>0</v>
      </c>
      <c r="I574" s="13">
        <f t="shared" si="575"/>
        <v>861</v>
      </c>
      <c r="J574" s="13">
        <f t="shared" si="589"/>
        <v>2130</v>
      </c>
      <c r="K574" s="13">
        <f t="shared" si="590"/>
        <v>345</v>
      </c>
      <c r="L574" s="13">
        <f t="shared" si="591"/>
        <v>912</v>
      </c>
      <c r="M574" s="13">
        <f t="shared" si="592"/>
        <v>2127</v>
      </c>
      <c r="N574" s="67"/>
      <c r="O574" s="13">
        <f t="shared" si="593"/>
        <v>6375</v>
      </c>
      <c r="P574" s="67">
        <v>1586</v>
      </c>
      <c r="Q574" s="13">
        <f t="shared" si="568"/>
        <v>3359</v>
      </c>
      <c r="R574" s="13">
        <f t="shared" si="594"/>
        <v>4602</v>
      </c>
      <c r="S574" s="42">
        <f t="shared" si="580"/>
        <v>26641</v>
      </c>
    </row>
    <row r="575" spans="1:19" s="14" customFormat="1" ht="12">
      <c r="A575" s="11">
        <f t="shared" si="595"/>
        <v>474</v>
      </c>
      <c r="B575" s="12" t="s">
        <v>643</v>
      </c>
      <c r="C575" s="12" t="s">
        <v>173</v>
      </c>
      <c r="D575" s="11" t="s">
        <v>29</v>
      </c>
      <c r="E575" s="11" t="s">
        <v>41</v>
      </c>
      <c r="F575" s="13">
        <v>30000</v>
      </c>
      <c r="G575" s="13">
        <v>0</v>
      </c>
      <c r="H575" s="13">
        <v>0</v>
      </c>
      <c r="I575" s="13">
        <f t="shared" si="575"/>
        <v>861</v>
      </c>
      <c r="J575" s="13">
        <f t="shared" si="589"/>
        <v>2130</v>
      </c>
      <c r="K575" s="13">
        <f t="shared" si="590"/>
        <v>345</v>
      </c>
      <c r="L575" s="13">
        <f t="shared" si="591"/>
        <v>912</v>
      </c>
      <c r="M575" s="13">
        <f t="shared" si="592"/>
        <v>2127</v>
      </c>
      <c r="N575" s="67"/>
      <c r="O575" s="13">
        <f t="shared" si="593"/>
        <v>6375</v>
      </c>
      <c r="P575" s="67">
        <v>10672.3</v>
      </c>
      <c r="Q575" s="13">
        <f t="shared" si="568"/>
        <v>12445.3</v>
      </c>
      <c r="R575" s="13">
        <f t="shared" si="594"/>
        <v>4602</v>
      </c>
      <c r="S575" s="42">
        <f t="shared" si="580"/>
        <v>17554.7</v>
      </c>
    </row>
    <row r="576" spans="1:19" s="14" customFormat="1" ht="12">
      <c r="A576" s="11">
        <f t="shared" si="595"/>
        <v>475</v>
      </c>
      <c r="B576" s="12" t="s">
        <v>644</v>
      </c>
      <c r="C576" s="12" t="s">
        <v>173</v>
      </c>
      <c r="D576" s="11" t="s">
        <v>29</v>
      </c>
      <c r="E576" s="11" t="s">
        <v>30</v>
      </c>
      <c r="F576" s="13">
        <v>22000</v>
      </c>
      <c r="G576" s="13">
        <v>0</v>
      </c>
      <c r="H576" s="13">
        <v>0</v>
      </c>
      <c r="I576" s="13">
        <f t="shared" si="575"/>
        <v>631.4</v>
      </c>
      <c r="J576" s="13">
        <f t="shared" si="589"/>
        <v>1561.9999999999998</v>
      </c>
      <c r="K576" s="13">
        <f t="shared" si="590"/>
        <v>253</v>
      </c>
      <c r="L576" s="13">
        <f t="shared" si="591"/>
        <v>668.8</v>
      </c>
      <c r="M576" s="13">
        <f t="shared" si="592"/>
        <v>1559.8000000000002</v>
      </c>
      <c r="N576" s="67"/>
      <c r="O576" s="13">
        <f t="shared" si="593"/>
        <v>4675</v>
      </c>
      <c r="P576" s="67">
        <v>17348.96</v>
      </c>
      <c r="Q576" s="13">
        <f t="shared" si="568"/>
        <v>18649.16</v>
      </c>
      <c r="R576" s="13">
        <f t="shared" si="594"/>
        <v>3374.8</v>
      </c>
      <c r="S576" s="42">
        <f t="shared" si="580"/>
        <v>3350.84</v>
      </c>
    </row>
    <row r="577" spans="1:19" s="14" customFormat="1" ht="12">
      <c r="A577" s="11">
        <f t="shared" si="595"/>
        <v>476</v>
      </c>
      <c r="B577" s="12" t="s">
        <v>645</v>
      </c>
      <c r="C577" s="12" t="s">
        <v>173</v>
      </c>
      <c r="D577" s="11" t="s">
        <v>29</v>
      </c>
      <c r="E577" s="11" t="s">
        <v>30</v>
      </c>
      <c r="F577" s="13">
        <v>22000</v>
      </c>
      <c r="G577" s="13">
        <v>0</v>
      </c>
      <c r="H577" s="13">
        <v>0</v>
      </c>
      <c r="I577" s="13">
        <f t="shared" si="575"/>
        <v>631.4</v>
      </c>
      <c r="J577" s="13">
        <f t="shared" si="589"/>
        <v>1561.9999999999998</v>
      </c>
      <c r="K577" s="13">
        <f t="shared" si="590"/>
        <v>253</v>
      </c>
      <c r="L577" s="13">
        <f t="shared" si="591"/>
        <v>668.8</v>
      </c>
      <c r="M577" s="13">
        <f t="shared" si="592"/>
        <v>1559.8000000000002</v>
      </c>
      <c r="N577" s="67"/>
      <c r="O577" s="13">
        <f t="shared" si="593"/>
        <v>4675</v>
      </c>
      <c r="P577" s="67">
        <v>5834.16</v>
      </c>
      <c r="Q577" s="13">
        <f t="shared" si="568"/>
        <v>7134.36</v>
      </c>
      <c r="R577" s="13">
        <f t="shared" si="594"/>
        <v>3374.8</v>
      </c>
      <c r="S577" s="42">
        <f t="shared" si="580"/>
        <v>14865.64</v>
      </c>
    </row>
    <row r="578" spans="1:19" s="14" customFormat="1" ht="12">
      <c r="A578" s="11">
        <f t="shared" si="595"/>
        <v>477</v>
      </c>
      <c r="B578" s="12" t="s">
        <v>646</v>
      </c>
      <c r="C578" s="12" t="s">
        <v>173</v>
      </c>
      <c r="D578" s="11" t="s">
        <v>29</v>
      </c>
      <c r="E578" s="11" t="s">
        <v>41</v>
      </c>
      <c r="F578" s="13">
        <v>22000</v>
      </c>
      <c r="G578" s="13">
        <v>0</v>
      </c>
      <c r="H578" s="13">
        <v>0</v>
      </c>
      <c r="I578" s="13">
        <f t="shared" si="575"/>
        <v>631.4</v>
      </c>
      <c r="J578" s="13">
        <f t="shared" si="589"/>
        <v>1561.9999999999998</v>
      </c>
      <c r="K578" s="13">
        <f t="shared" si="590"/>
        <v>253</v>
      </c>
      <c r="L578" s="13">
        <f t="shared" si="591"/>
        <v>668.8</v>
      </c>
      <c r="M578" s="13">
        <f t="shared" si="592"/>
        <v>1559.8000000000002</v>
      </c>
      <c r="N578" s="67"/>
      <c r="O578" s="13">
        <f t="shared" si="593"/>
        <v>4675</v>
      </c>
      <c r="P578" s="67">
        <v>11237.25</v>
      </c>
      <c r="Q578" s="13">
        <f t="shared" si="568"/>
        <v>12537.45</v>
      </c>
      <c r="R578" s="13">
        <f t="shared" si="594"/>
        <v>3374.8</v>
      </c>
      <c r="S578" s="42">
        <f t="shared" si="580"/>
        <v>9462.5499999999993</v>
      </c>
    </row>
    <row r="579" spans="1:19" s="14" customFormat="1" ht="12">
      <c r="A579" s="11">
        <f t="shared" si="595"/>
        <v>478</v>
      </c>
      <c r="B579" s="12" t="s">
        <v>647</v>
      </c>
      <c r="C579" s="12" t="s">
        <v>173</v>
      </c>
      <c r="D579" s="11" t="s">
        <v>29</v>
      </c>
      <c r="E579" s="11" t="s">
        <v>41</v>
      </c>
      <c r="F579" s="13">
        <v>22000</v>
      </c>
      <c r="G579" s="13">
        <v>0</v>
      </c>
      <c r="H579" s="13">
        <v>0</v>
      </c>
      <c r="I579" s="13">
        <f t="shared" si="575"/>
        <v>631.4</v>
      </c>
      <c r="J579" s="13">
        <f t="shared" si="589"/>
        <v>1561.9999999999998</v>
      </c>
      <c r="K579" s="13">
        <f t="shared" si="590"/>
        <v>253</v>
      </c>
      <c r="L579" s="13">
        <f t="shared" si="591"/>
        <v>668.8</v>
      </c>
      <c r="M579" s="13">
        <f t="shared" si="592"/>
        <v>1559.8000000000002</v>
      </c>
      <c r="N579" s="67"/>
      <c r="O579" s="13">
        <f t="shared" si="593"/>
        <v>4675</v>
      </c>
      <c r="P579" s="67"/>
      <c r="Q579" s="13">
        <f t="shared" si="568"/>
        <v>1300.1999999999998</v>
      </c>
      <c r="R579" s="13">
        <f t="shared" si="594"/>
        <v>3374.8</v>
      </c>
      <c r="S579" s="42">
        <f t="shared" si="580"/>
        <v>20699.8</v>
      </c>
    </row>
    <row r="580" spans="1:19" s="14" customFormat="1" ht="12">
      <c r="A580" s="11">
        <f t="shared" si="595"/>
        <v>479</v>
      </c>
      <c r="B580" s="12" t="s">
        <v>648</v>
      </c>
      <c r="C580" s="12" t="s">
        <v>173</v>
      </c>
      <c r="D580" s="11" t="s">
        <v>29</v>
      </c>
      <c r="E580" s="11" t="s">
        <v>41</v>
      </c>
      <c r="F580" s="13">
        <v>22000</v>
      </c>
      <c r="G580" s="13">
        <v>0</v>
      </c>
      <c r="H580" s="13">
        <v>0</v>
      </c>
      <c r="I580" s="13">
        <f t="shared" si="575"/>
        <v>631.4</v>
      </c>
      <c r="J580" s="13">
        <f t="shared" si="589"/>
        <v>1561.9999999999998</v>
      </c>
      <c r="K580" s="13">
        <f t="shared" si="590"/>
        <v>253</v>
      </c>
      <c r="L580" s="13">
        <f t="shared" si="591"/>
        <v>668.8</v>
      </c>
      <c r="M580" s="13">
        <f t="shared" si="592"/>
        <v>1559.8000000000002</v>
      </c>
      <c r="N580" s="67"/>
      <c r="O580" s="13">
        <f t="shared" si="593"/>
        <v>4675</v>
      </c>
      <c r="P580" s="67">
        <v>906</v>
      </c>
      <c r="Q580" s="13">
        <f t="shared" si="568"/>
        <v>2206.1999999999998</v>
      </c>
      <c r="R580" s="13">
        <f t="shared" si="594"/>
        <v>3374.8</v>
      </c>
      <c r="S580" s="42">
        <f t="shared" si="580"/>
        <v>19793.8</v>
      </c>
    </row>
    <row r="581" spans="1:19" s="14" customFormat="1" ht="12">
      <c r="A581" s="11">
        <f t="shared" si="595"/>
        <v>480</v>
      </c>
      <c r="B581" s="12" t="s">
        <v>649</v>
      </c>
      <c r="C581" s="12" t="s">
        <v>173</v>
      </c>
      <c r="D581" s="11" t="s">
        <v>29</v>
      </c>
      <c r="E581" s="11" t="s">
        <v>41</v>
      </c>
      <c r="F581" s="13">
        <v>22000</v>
      </c>
      <c r="G581" s="13">
        <v>0</v>
      </c>
      <c r="H581" s="13">
        <v>0</v>
      </c>
      <c r="I581" s="13">
        <f t="shared" si="575"/>
        <v>631.4</v>
      </c>
      <c r="J581" s="13">
        <f t="shared" si="589"/>
        <v>1561.9999999999998</v>
      </c>
      <c r="K581" s="13">
        <f t="shared" si="590"/>
        <v>253</v>
      </c>
      <c r="L581" s="13">
        <f t="shared" si="591"/>
        <v>668.8</v>
      </c>
      <c r="M581" s="13">
        <f t="shared" si="592"/>
        <v>1559.8000000000002</v>
      </c>
      <c r="N581" s="67"/>
      <c r="O581" s="13">
        <f t="shared" si="593"/>
        <v>4675</v>
      </c>
      <c r="P581" s="67"/>
      <c r="Q581" s="13">
        <f t="shared" si="568"/>
        <v>1300.1999999999998</v>
      </c>
      <c r="R581" s="13">
        <f t="shared" si="594"/>
        <v>3374.8</v>
      </c>
      <c r="S581" s="42">
        <f t="shared" si="580"/>
        <v>20699.8</v>
      </c>
    </row>
    <row r="582" spans="1:19" s="14" customFormat="1" ht="12">
      <c r="A582" s="11">
        <f t="shared" si="595"/>
        <v>481</v>
      </c>
      <c r="B582" s="12" t="s">
        <v>650</v>
      </c>
      <c r="C582" s="12" t="s">
        <v>173</v>
      </c>
      <c r="D582" s="11" t="s">
        <v>29</v>
      </c>
      <c r="E582" s="11" t="s">
        <v>30</v>
      </c>
      <c r="F582" s="13">
        <v>22000</v>
      </c>
      <c r="G582" s="13">
        <v>0</v>
      </c>
      <c r="H582" s="13">
        <v>0</v>
      </c>
      <c r="I582" s="13">
        <f t="shared" si="575"/>
        <v>631.4</v>
      </c>
      <c r="J582" s="13">
        <f t="shared" si="589"/>
        <v>1561.9999999999998</v>
      </c>
      <c r="K582" s="13">
        <f t="shared" si="590"/>
        <v>253</v>
      </c>
      <c r="L582" s="13">
        <f t="shared" si="591"/>
        <v>668.8</v>
      </c>
      <c r="M582" s="13">
        <f t="shared" si="592"/>
        <v>1559.8000000000002</v>
      </c>
      <c r="N582" s="67"/>
      <c r="O582" s="13">
        <f t="shared" si="593"/>
        <v>4675</v>
      </c>
      <c r="P582" s="67">
        <v>2666</v>
      </c>
      <c r="Q582" s="13">
        <f t="shared" si="568"/>
        <v>3966.2</v>
      </c>
      <c r="R582" s="13">
        <f t="shared" si="594"/>
        <v>3374.8</v>
      </c>
      <c r="S582" s="42">
        <f t="shared" si="580"/>
        <v>18033.8</v>
      </c>
    </row>
    <row r="583" spans="1:19" s="14" customFormat="1" ht="12">
      <c r="A583" s="11">
        <f t="shared" si="595"/>
        <v>482</v>
      </c>
      <c r="B583" s="12" t="s">
        <v>651</v>
      </c>
      <c r="C583" s="12" t="s">
        <v>173</v>
      </c>
      <c r="D583" s="11" t="s">
        <v>29</v>
      </c>
      <c r="E583" s="11" t="s">
        <v>30</v>
      </c>
      <c r="F583" s="13">
        <v>22000</v>
      </c>
      <c r="G583" s="13">
        <v>0</v>
      </c>
      <c r="H583" s="13">
        <v>0</v>
      </c>
      <c r="I583" s="13">
        <f t="shared" si="575"/>
        <v>631.4</v>
      </c>
      <c r="J583" s="13">
        <f t="shared" si="589"/>
        <v>1561.9999999999998</v>
      </c>
      <c r="K583" s="13">
        <f t="shared" si="590"/>
        <v>253</v>
      </c>
      <c r="L583" s="13">
        <f t="shared" si="591"/>
        <v>668.8</v>
      </c>
      <c r="M583" s="13">
        <f t="shared" si="592"/>
        <v>1559.8000000000002</v>
      </c>
      <c r="N583" s="67"/>
      <c r="O583" s="13">
        <f t="shared" si="593"/>
        <v>4675</v>
      </c>
      <c r="P583" s="67"/>
      <c r="Q583" s="13">
        <f t="shared" si="568"/>
        <v>1300.1999999999998</v>
      </c>
      <c r="R583" s="13">
        <f t="shared" si="594"/>
        <v>3374.8</v>
      </c>
      <c r="S583" s="42">
        <f t="shared" si="580"/>
        <v>20699.8</v>
      </c>
    </row>
    <row r="584" spans="1:19" s="14" customFormat="1" ht="12">
      <c r="A584" s="11">
        <f t="shared" si="595"/>
        <v>483</v>
      </c>
      <c r="B584" s="12" t="s">
        <v>652</v>
      </c>
      <c r="C584" s="12" t="s">
        <v>173</v>
      </c>
      <c r="D584" s="11" t="s">
        <v>29</v>
      </c>
      <c r="E584" s="11" t="s">
        <v>30</v>
      </c>
      <c r="F584" s="13">
        <v>22000</v>
      </c>
      <c r="G584" s="13">
        <v>0</v>
      </c>
      <c r="H584" s="13">
        <v>0</v>
      </c>
      <c r="I584" s="13">
        <f t="shared" si="575"/>
        <v>631.4</v>
      </c>
      <c r="J584" s="13">
        <f t="shared" si="589"/>
        <v>1561.9999999999998</v>
      </c>
      <c r="K584" s="13">
        <f t="shared" si="590"/>
        <v>253</v>
      </c>
      <c r="L584" s="13">
        <f t="shared" si="591"/>
        <v>668.8</v>
      </c>
      <c r="M584" s="13">
        <f t="shared" si="592"/>
        <v>1559.8000000000002</v>
      </c>
      <c r="N584" s="67"/>
      <c r="O584" s="13">
        <f t="shared" si="593"/>
        <v>4675</v>
      </c>
      <c r="P584" s="67">
        <v>15459.27</v>
      </c>
      <c r="Q584" s="13">
        <f t="shared" si="568"/>
        <v>16759.47</v>
      </c>
      <c r="R584" s="13">
        <f t="shared" si="594"/>
        <v>3374.8</v>
      </c>
      <c r="S584" s="42">
        <f t="shared" si="580"/>
        <v>5240.5299999999988</v>
      </c>
    </row>
    <row r="585" spans="1:19" s="14" customFormat="1" ht="12">
      <c r="A585" s="11">
        <f t="shared" si="595"/>
        <v>484</v>
      </c>
      <c r="B585" s="12" t="s">
        <v>653</v>
      </c>
      <c r="C585" s="12" t="s">
        <v>173</v>
      </c>
      <c r="D585" s="11" t="s">
        <v>29</v>
      </c>
      <c r="E585" s="11" t="s">
        <v>41</v>
      </c>
      <c r="F585" s="13">
        <v>22000</v>
      </c>
      <c r="G585" s="13">
        <v>0</v>
      </c>
      <c r="H585" s="13">
        <v>0</v>
      </c>
      <c r="I585" s="13">
        <f t="shared" si="575"/>
        <v>631.4</v>
      </c>
      <c r="J585" s="13">
        <f t="shared" si="589"/>
        <v>1561.9999999999998</v>
      </c>
      <c r="K585" s="13">
        <f t="shared" si="590"/>
        <v>253</v>
      </c>
      <c r="L585" s="13">
        <f t="shared" si="591"/>
        <v>668.8</v>
      </c>
      <c r="M585" s="13">
        <f t="shared" si="592"/>
        <v>1559.8000000000002</v>
      </c>
      <c r="N585" s="67"/>
      <c r="O585" s="13">
        <f t="shared" si="593"/>
        <v>4675</v>
      </c>
      <c r="P585" s="69">
        <v>15310.65</v>
      </c>
      <c r="Q585" s="42">
        <f t="shared" si="568"/>
        <v>16610.849999999999</v>
      </c>
      <c r="R585" s="42">
        <f t="shared" si="594"/>
        <v>3374.8</v>
      </c>
      <c r="S585" s="42">
        <f t="shared" si="580"/>
        <v>5389.1500000000015</v>
      </c>
    </row>
    <row r="586" spans="1:19" s="14" customFormat="1" ht="12">
      <c r="A586" s="11">
        <f t="shared" si="595"/>
        <v>485</v>
      </c>
      <c r="B586" s="12" t="s">
        <v>654</v>
      </c>
      <c r="C586" s="12" t="s">
        <v>173</v>
      </c>
      <c r="D586" s="11" t="s">
        <v>29</v>
      </c>
      <c r="E586" s="11" t="s">
        <v>30</v>
      </c>
      <c r="F586" s="13">
        <v>22000</v>
      </c>
      <c r="G586" s="13">
        <v>0</v>
      </c>
      <c r="H586" s="13">
        <v>0</v>
      </c>
      <c r="I586" s="13">
        <f t="shared" si="575"/>
        <v>631.4</v>
      </c>
      <c r="J586" s="13">
        <f t="shared" si="589"/>
        <v>1561.9999999999998</v>
      </c>
      <c r="K586" s="13">
        <f t="shared" si="590"/>
        <v>253</v>
      </c>
      <c r="L586" s="13">
        <f t="shared" si="591"/>
        <v>668.8</v>
      </c>
      <c r="M586" s="13">
        <f t="shared" si="592"/>
        <v>1559.8000000000002</v>
      </c>
      <c r="N586" s="67"/>
      <c r="O586" s="13">
        <f t="shared" si="593"/>
        <v>4675</v>
      </c>
      <c r="P586" s="67">
        <v>12837.5</v>
      </c>
      <c r="Q586" s="13">
        <f t="shared" si="568"/>
        <v>14137.7</v>
      </c>
      <c r="R586" s="13">
        <f t="shared" si="594"/>
        <v>3374.8</v>
      </c>
      <c r="S586" s="42">
        <f t="shared" si="580"/>
        <v>7862.2999999999993</v>
      </c>
    </row>
    <row r="587" spans="1:19" s="14" customFormat="1" ht="12">
      <c r="A587" s="11">
        <f t="shared" si="595"/>
        <v>486</v>
      </c>
      <c r="B587" s="12" t="s">
        <v>655</v>
      </c>
      <c r="C587" s="12" t="s">
        <v>173</v>
      </c>
      <c r="D587" s="11" t="s">
        <v>29</v>
      </c>
      <c r="E587" s="11" t="s">
        <v>30</v>
      </c>
      <c r="F587" s="13">
        <v>22000</v>
      </c>
      <c r="G587" s="13">
        <v>0</v>
      </c>
      <c r="H587" s="13">
        <v>0</v>
      </c>
      <c r="I587" s="13">
        <f t="shared" si="575"/>
        <v>631.4</v>
      </c>
      <c r="J587" s="13">
        <f t="shared" si="589"/>
        <v>1561.9999999999998</v>
      </c>
      <c r="K587" s="13">
        <f t="shared" si="590"/>
        <v>253</v>
      </c>
      <c r="L587" s="13">
        <f t="shared" si="591"/>
        <v>668.8</v>
      </c>
      <c r="M587" s="13">
        <f t="shared" si="592"/>
        <v>1559.8000000000002</v>
      </c>
      <c r="N587" s="67"/>
      <c r="O587" s="13">
        <f t="shared" si="593"/>
        <v>4675</v>
      </c>
      <c r="P587" s="69">
        <v>6466.7</v>
      </c>
      <c r="Q587" s="42">
        <f t="shared" si="568"/>
        <v>7766.9</v>
      </c>
      <c r="R587" s="42">
        <f t="shared" si="594"/>
        <v>3374.8</v>
      </c>
      <c r="S587" s="42">
        <f t="shared" si="580"/>
        <v>14233.1</v>
      </c>
    </row>
    <row r="588" spans="1:19" s="14" customFormat="1" ht="12">
      <c r="A588" s="11">
        <f t="shared" si="595"/>
        <v>487</v>
      </c>
      <c r="B588" s="12" t="s">
        <v>656</v>
      </c>
      <c r="C588" s="12" t="s">
        <v>173</v>
      </c>
      <c r="D588" s="11" t="s">
        <v>29</v>
      </c>
      <c r="E588" s="11" t="s">
        <v>30</v>
      </c>
      <c r="F588" s="13">
        <v>22000</v>
      </c>
      <c r="G588" s="13">
        <v>0</v>
      </c>
      <c r="H588" s="13">
        <v>0</v>
      </c>
      <c r="I588" s="13">
        <f t="shared" si="575"/>
        <v>631.4</v>
      </c>
      <c r="J588" s="13">
        <f t="shared" si="589"/>
        <v>1561.9999999999998</v>
      </c>
      <c r="K588" s="13">
        <f t="shared" si="590"/>
        <v>253</v>
      </c>
      <c r="L588" s="13">
        <f t="shared" si="591"/>
        <v>668.8</v>
      </c>
      <c r="M588" s="13">
        <f t="shared" si="592"/>
        <v>1559.8000000000002</v>
      </c>
      <c r="N588" s="67"/>
      <c r="O588" s="13">
        <f t="shared" si="593"/>
        <v>4675</v>
      </c>
      <c r="P588" s="67"/>
      <c r="Q588" s="13">
        <f t="shared" si="568"/>
        <v>1300.1999999999998</v>
      </c>
      <c r="R588" s="13">
        <f t="shared" si="594"/>
        <v>3374.8</v>
      </c>
      <c r="S588" s="42">
        <f t="shared" si="580"/>
        <v>20699.8</v>
      </c>
    </row>
    <row r="589" spans="1:19" s="14" customFormat="1" ht="12">
      <c r="A589" s="11">
        <f t="shared" si="595"/>
        <v>488</v>
      </c>
      <c r="B589" s="12" t="s">
        <v>657</v>
      </c>
      <c r="C589" s="12" t="s">
        <v>173</v>
      </c>
      <c r="D589" s="11" t="s">
        <v>29</v>
      </c>
      <c r="E589" s="11" t="s">
        <v>30</v>
      </c>
      <c r="F589" s="13">
        <v>22000</v>
      </c>
      <c r="G589" s="13">
        <v>0</v>
      </c>
      <c r="H589" s="13">
        <v>0</v>
      </c>
      <c r="I589" s="13">
        <f t="shared" si="575"/>
        <v>631.4</v>
      </c>
      <c r="J589" s="13">
        <f t="shared" si="589"/>
        <v>1561.9999999999998</v>
      </c>
      <c r="K589" s="13">
        <f t="shared" si="590"/>
        <v>253</v>
      </c>
      <c r="L589" s="13">
        <f t="shared" si="591"/>
        <v>668.8</v>
      </c>
      <c r="M589" s="13">
        <f t="shared" si="592"/>
        <v>1559.8000000000002</v>
      </c>
      <c r="N589" s="67"/>
      <c r="O589" s="13">
        <f t="shared" si="593"/>
        <v>4675</v>
      </c>
      <c r="P589" s="67">
        <v>0</v>
      </c>
      <c r="Q589" s="13">
        <f t="shared" si="568"/>
        <v>1300.1999999999998</v>
      </c>
      <c r="R589" s="13">
        <f t="shared" si="594"/>
        <v>3374.8</v>
      </c>
      <c r="S589" s="42">
        <f t="shared" si="580"/>
        <v>20699.8</v>
      </c>
    </row>
    <row r="590" spans="1:19" s="14" customFormat="1" ht="12">
      <c r="A590" s="11">
        <f t="shared" si="595"/>
        <v>489</v>
      </c>
      <c r="B590" s="12" t="s">
        <v>658</v>
      </c>
      <c r="C590" s="12" t="s">
        <v>173</v>
      </c>
      <c r="D590" s="11" t="s">
        <v>29</v>
      </c>
      <c r="E590" s="11" t="s">
        <v>41</v>
      </c>
      <c r="F590" s="13">
        <v>22000</v>
      </c>
      <c r="G590" s="13">
        <v>0</v>
      </c>
      <c r="H590" s="13">
        <v>0</v>
      </c>
      <c r="I590" s="13">
        <f t="shared" si="575"/>
        <v>631.4</v>
      </c>
      <c r="J590" s="13">
        <f t="shared" si="589"/>
        <v>1561.9999999999998</v>
      </c>
      <c r="K590" s="13">
        <f t="shared" si="590"/>
        <v>253</v>
      </c>
      <c r="L590" s="13">
        <f t="shared" si="591"/>
        <v>668.8</v>
      </c>
      <c r="M590" s="13">
        <f t="shared" si="592"/>
        <v>1559.8000000000002</v>
      </c>
      <c r="N590" s="67"/>
      <c r="O590" s="13">
        <f t="shared" si="593"/>
        <v>4675</v>
      </c>
      <c r="P590" s="67"/>
      <c r="Q590" s="13">
        <f t="shared" si="568"/>
        <v>1300.1999999999998</v>
      </c>
      <c r="R590" s="13">
        <f t="shared" si="594"/>
        <v>3374.8</v>
      </c>
      <c r="S590" s="42">
        <f t="shared" si="580"/>
        <v>20699.8</v>
      </c>
    </row>
    <row r="591" spans="1:19" s="14" customFormat="1" ht="12">
      <c r="A591" s="11">
        <f t="shared" si="595"/>
        <v>490</v>
      </c>
      <c r="B591" s="12" t="s">
        <v>659</v>
      </c>
      <c r="C591" s="12" t="s">
        <v>173</v>
      </c>
      <c r="D591" s="11" t="s">
        <v>29</v>
      </c>
      <c r="E591" s="11" t="s">
        <v>41</v>
      </c>
      <c r="F591" s="13">
        <v>22000</v>
      </c>
      <c r="G591" s="13">
        <v>0</v>
      </c>
      <c r="H591" s="13">
        <v>0</v>
      </c>
      <c r="I591" s="13">
        <f t="shared" si="575"/>
        <v>631.4</v>
      </c>
      <c r="J591" s="13">
        <f t="shared" si="589"/>
        <v>1561.9999999999998</v>
      </c>
      <c r="K591" s="13">
        <f t="shared" si="590"/>
        <v>253</v>
      </c>
      <c r="L591" s="13">
        <f t="shared" si="591"/>
        <v>668.8</v>
      </c>
      <c r="M591" s="13">
        <f t="shared" si="592"/>
        <v>1559.8000000000002</v>
      </c>
      <c r="N591" s="67"/>
      <c r="O591" s="13">
        <f t="shared" si="593"/>
        <v>4675</v>
      </c>
      <c r="P591" s="67"/>
      <c r="Q591" s="13">
        <f t="shared" si="568"/>
        <v>1300.1999999999998</v>
      </c>
      <c r="R591" s="13">
        <f t="shared" si="594"/>
        <v>3374.8</v>
      </c>
      <c r="S591" s="42">
        <f t="shared" si="580"/>
        <v>20699.8</v>
      </c>
    </row>
    <row r="592" spans="1:19" s="44" customFormat="1" ht="12">
      <c r="A592" s="17">
        <f t="shared" si="595"/>
        <v>491</v>
      </c>
      <c r="B592" s="68" t="s">
        <v>660</v>
      </c>
      <c r="C592" s="68" t="s">
        <v>173</v>
      </c>
      <c r="D592" s="17" t="s">
        <v>29</v>
      </c>
      <c r="E592" s="17" t="s">
        <v>41</v>
      </c>
      <c r="F592" s="42">
        <v>22000</v>
      </c>
      <c r="G592" s="42">
        <v>0</v>
      </c>
      <c r="H592" s="42">
        <v>0</v>
      </c>
      <c r="I592" s="42">
        <f t="shared" si="575"/>
        <v>631.4</v>
      </c>
      <c r="J592" s="42">
        <f t="shared" si="589"/>
        <v>1561.9999999999998</v>
      </c>
      <c r="K592" s="42">
        <f t="shared" si="590"/>
        <v>253</v>
      </c>
      <c r="L592" s="42">
        <f t="shared" si="591"/>
        <v>668.8</v>
      </c>
      <c r="M592" s="42">
        <f t="shared" si="592"/>
        <v>1559.8000000000002</v>
      </c>
      <c r="N592" s="69"/>
      <c r="O592" s="42">
        <f t="shared" si="593"/>
        <v>4675</v>
      </c>
      <c r="P592" s="69"/>
      <c r="Q592" s="42">
        <f t="shared" si="568"/>
        <v>1300.1999999999998</v>
      </c>
      <c r="R592" s="42">
        <f t="shared" si="594"/>
        <v>3374.8</v>
      </c>
      <c r="S592" s="42">
        <f t="shared" si="580"/>
        <v>20699.8</v>
      </c>
    </row>
    <row r="593" spans="1:19" s="14" customFormat="1" ht="12">
      <c r="A593" s="11">
        <f t="shared" si="595"/>
        <v>492</v>
      </c>
      <c r="B593" s="12" t="s">
        <v>661</v>
      </c>
      <c r="C593" s="12" t="s">
        <v>173</v>
      </c>
      <c r="D593" s="11" t="s">
        <v>29</v>
      </c>
      <c r="E593" s="11" t="s">
        <v>30</v>
      </c>
      <c r="F593" s="13">
        <v>22000</v>
      </c>
      <c r="G593" s="13">
        <v>0</v>
      </c>
      <c r="H593" s="13">
        <v>0</v>
      </c>
      <c r="I593" s="13">
        <f t="shared" si="575"/>
        <v>631.4</v>
      </c>
      <c r="J593" s="13">
        <f t="shared" si="589"/>
        <v>1561.9999999999998</v>
      </c>
      <c r="K593" s="13">
        <f t="shared" si="590"/>
        <v>253</v>
      </c>
      <c r="L593" s="13">
        <f t="shared" si="591"/>
        <v>668.8</v>
      </c>
      <c r="M593" s="13">
        <f t="shared" si="592"/>
        <v>1559.8000000000002</v>
      </c>
      <c r="N593" s="67"/>
      <c r="O593" s="13">
        <f t="shared" si="593"/>
        <v>4675</v>
      </c>
      <c r="P593" s="67"/>
      <c r="Q593" s="13">
        <f t="shared" si="568"/>
        <v>1300.1999999999998</v>
      </c>
      <c r="R593" s="13">
        <f t="shared" si="594"/>
        <v>3374.8</v>
      </c>
      <c r="S593" s="42">
        <f t="shared" si="580"/>
        <v>20699.8</v>
      </c>
    </row>
    <row r="594" spans="1:19" s="14" customFormat="1" ht="12">
      <c r="A594" s="11">
        <f t="shared" si="595"/>
        <v>493</v>
      </c>
      <c r="B594" s="12" t="s">
        <v>662</v>
      </c>
      <c r="C594" s="12" t="s">
        <v>173</v>
      </c>
      <c r="D594" s="11" t="s">
        <v>29</v>
      </c>
      <c r="E594" s="11" t="s">
        <v>30</v>
      </c>
      <c r="F594" s="13">
        <v>22000</v>
      </c>
      <c r="G594" s="13">
        <v>0</v>
      </c>
      <c r="H594" s="13">
        <v>0</v>
      </c>
      <c r="I594" s="13">
        <f t="shared" si="575"/>
        <v>631.4</v>
      </c>
      <c r="J594" s="13">
        <f t="shared" si="589"/>
        <v>1561.9999999999998</v>
      </c>
      <c r="K594" s="13">
        <f t="shared" si="590"/>
        <v>253</v>
      </c>
      <c r="L594" s="13">
        <f t="shared" si="591"/>
        <v>668.8</v>
      </c>
      <c r="M594" s="13">
        <f t="shared" si="592"/>
        <v>1559.8000000000002</v>
      </c>
      <c r="N594" s="67"/>
      <c r="O594" s="13">
        <f t="shared" si="593"/>
        <v>4675</v>
      </c>
      <c r="P594" s="67">
        <v>1246</v>
      </c>
      <c r="Q594" s="13">
        <f t="shared" si="568"/>
        <v>2546.1999999999998</v>
      </c>
      <c r="R594" s="13">
        <f t="shared" si="594"/>
        <v>3374.8</v>
      </c>
      <c r="S594" s="42">
        <f t="shared" si="580"/>
        <v>19453.8</v>
      </c>
    </row>
    <row r="595" spans="1:19" s="14" customFormat="1" ht="12">
      <c r="A595" s="11">
        <f t="shared" si="595"/>
        <v>494</v>
      </c>
      <c r="B595" s="12" t="s">
        <v>663</v>
      </c>
      <c r="C595" s="12" t="s">
        <v>173</v>
      </c>
      <c r="D595" s="11" t="s">
        <v>29</v>
      </c>
      <c r="E595" s="11" t="s">
        <v>41</v>
      </c>
      <c r="F595" s="13">
        <v>22000</v>
      </c>
      <c r="G595" s="13">
        <v>0</v>
      </c>
      <c r="H595" s="13">
        <v>0</v>
      </c>
      <c r="I595" s="13">
        <f t="shared" si="575"/>
        <v>631.4</v>
      </c>
      <c r="J595" s="13">
        <f t="shared" si="589"/>
        <v>1561.9999999999998</v>
      </c>
      <c r="K595" s="13">
        <f t="shared" si="590"/>
        <v>253</v>
      </c>
      <c r="L595" s="13">
        <f t="shared" si="591"/>
        <v>668.8</v>
      </c>
      <c r="M595" s="13">
        <f t="shared" si="592"/>
        <v>1559.8000000000002</v>
      </c>
      <c r="N595" s="67"/>
      <c r="O595" s="13">
        <f t="shared" si="593"/>
        <v>4675</v>
      </c>
      <c r="P595" s="67">
        <v>16528.150000000001</v>
      </c>
      <c r="Q595" s="13">
        <f t="shared" si="568"/>
        <v>17828.350000000002</v>
      </c>
      <c r="R595" s="13">
        <f t="shared" si="594"/>
        <v>3374.8</v>
      </c>
      <c r="S595" s="42">
        <f t="shared" si="580"/>
        <v>4171.6499999999978</v>
      </c>
    </row>
    <row r="596" spans="1:19" s="14" customFormat="1" ht="12">
      <c r="A596" s="11">
        <f t="shared" si="595"/>
        <v>495</v>
      </c>
      <c r="B596" s="12" t="s">
        <v>664</v>
      </c>
      <c r="C596" s="12" t="s">
        <v>173</v>
      </c>
      <c r="D596" s="11" t="s">
        <v>29</v>
      </c>
      <c r="E596" s="11" t="s">
        <v>30</v>
      </c>
      <c r="F596" s="13">
        <v>22000</v>
      </c>
      <c r="G596" s="13">
        <v>0</v>
      </c>
      <c r="H596" s="13">
        <v>0</v>
      </c>
      <c r="I596" s="13">
        <f t="shared" si="575"/>
        <v>631.4</v>
      </c>
      <c r="J596" s="13">
        <f t="shared" si="589"/>
        <v>1561.9999999999998</v>
      </c>
      <c r="K596" s="13">
        <f t="shared" si="590"/>
        <v>253</v>
      </c>
      <c r="L596" s="13">
        <f t="shared" si="591"/>
        <v>668.8</v>
      </c>
      <c r="M596" s="13">
        <f t="shared" si="592"/>
        <v>1559.8000000000002</v>
      </c>
      <c r="N596" s="67"/>
      <c r="O596" s="13">
        <f t="shared" si="593"/>
        <v>4675</v>
      </c>
      <c r="P596" s="67">
        <v>2566</v>
      </c>
      <c r="Q596" s="13">
        <f t="shared" si="568"/>
        <v>3866.2</v>
      </c>
      <c r="R596" s="13">
        <f t="shared" si="594"/>
        <v>3374.8</v>
      </c>
      <c r="S596" s="42">
        <f t="shared" si="580"/>
        <v>18133.8</v>
      </c>
    </row>
    <row r="597" spans="1:19" s="14" customFormat="1" ht="12">
      <c r="A597" s="11">
        <f t="shared" si="595"/>
        <v>496</v>
      </c>
      <c r="B597" s="12" t="s">
        <v>665</v>
      </c>
      <c r="C597" s="12" t="s">
        <v>173</v>
      </c>
      <c r="D597" s="11" t="s">
        <v>29</v>
      </c>
      <c r="E597" s="11" t="s">
        <v>41</v>
      </c>
      <c r="F597" s="13">
        <v>22000</v>
      </c>
      <c r="G597" s="13">
        <v>0</v>
      </c>
      <c r="H597" s="13">
        <v>0</v>
      </c>
      <c r="I597" s="13">
        <f t="shared" si="575"/>
        <v>631.4</v>
      </c>
      <c r="J597" s="13">
        <f t="shared" si="589"/>
        <v>1561.9999999999998</v>
      </c>
      <c r="K597" s="13">
        <f t="shared" si="590"/>
        <v>253</v>
      </c>
      <c r="L597" s="13">
        <f t="shared" si="591"/>
        <v>668.8</v>
      </c>
      <c r="M597" s="13">
        <f t="shared" si="592"/>
        <v>1559.8000000000002</v>
      </c>
      <c r="N597" s="67"/>
      <c r="O597" s="13">
        <f t="shared" si="593"/>
        <v>4675</v>
      </c>
      <c r="P597" s="67">
        <v>7004</v>
      </c>
      <c r="Q597" s="13">
        <f t="shared" si="568"/>
        <v>8304.2000000000007</v>
      </c>
      <c r="R597" s="13">
        <f t="shared" si="594"/>
        <v>3374.8</v>
      </c>
      <c r="S597" s="42">
        <f t="shared" si="580"/>
        <v>13695.8</v>
      </c>
    </row>
    <row r="598" spans="1:19" s="14" customFormat="1" ht="12">
      <c r="A598" s="11">
        <f t="shared" si="595"/>
        <v>497</v>
      </c>
      <c r="B598" s="12" t="s">
        <v>666</v>
      </c>
      <c r="C598" s="12" t="s">
        <v>173</v>
      </c>
      <c r="D598" s="11" t="s">
        <v>29</v>
      </c>
      <c r="E598" s="11" t="s">
        <v>41</v>
      </c>
      <c r="F598" s="13">
        <v>22000</v>
      </c>
      <c r="G598" s="13">
        <v>0</v>
      </c>
      <c r="H598" s="13">
        <v>0</v>
      </c>
      <c r="I598" s="13">
        <f t="shared" si="575"/>
        <v>631.4</v>
      </c>
      <c r="J598" s="13">
        <f t="shared" si="589"/>
        <v>1561.9999999999998</v>
      </c>
      <c r="K598" s="13">
        <f t="shared" si="590"/>
        <v>253</v>
      </c>
      <c r="L598" s="13">
        <f t="shared" si="591"/>
        <v>668.8</v>
      </c>
      <c r="M598" s="13">
        <f t="shared" si="592"/>
        <v>1559.8000000000002</v>
      </c>
      <c r="N598" s="67"/>
      <c r="O598" s="13">
        <f t="shared" si="593"/>
        <v>4675</v>
      </c>
      <c r="P598" s="67">
        <v>1046</v>
      </c>
      <c r="Q598" s="13">
        <f t="shared" si="568"/>
        <v>2346.1999999999998</v>
      </c>
      <c r="R598" s="13">
        <f t="shared" si="594"/>
        <v>3374.8</v>
      </c>
      <c r="S598" s="42">
        <f t="shared" si="580"/>
        <v>19653.8</v>
      </c>
    </row>
    <row r="599" spans="1:19" s="14" customFormat="1" ht="12">
      <c r="A599" s="11">
        <f t="shared" si="595"/>
        <v>498</v>
      </c>
      <c r="B599" s="12" t="s">
        <v>667</v>
      </c>
      <c r="C599" s="12" t="s">
        <v>173</v>
      </c>
      <c r="D599" s="11" t="s">
        <v>29</v>
      </c>
      <c r="E599" s="11" t="s">
        <v>30</v>
      </c>
      <c r="F599" s="13">
        <v>22000</v>
      </c>
      <c r="G599" s="13">
        <v>0</v>
      </c>
      <c r="H599" s="13">
        <v>0</v>
      </c>
      <c r="I599" s="13">
        <f t="shared" si="575"/>
        <v>631.4</v>
      </c>
      <c r="J599" s="13">
        <f t="shared" si="589"/>
        <v>1561.9999999999998</v>
      </c>
      <c r="K599" s="13">
        <f t="shared" si="590"/>
        <v>253</v>
      </c>
      <c r="L599" s="13">
        <f t="shared" si="591"/>
        <v>668.8</v>
      </c>
      <c r="M599" s="13">
        <f t="shared" si="592"/>
        <v>1559.8000000000002</v>
      </c>
      <c r="N599" s="67"/>
      <c r="O599" s="13">
        <f t="shared" si="593"/>
        <v>4675</v>
      </c>
      <c r="P599" s="67"/>
      <c r="Q599" s="13">
        <f t="shared" ref="Q599:Q665" si="596">+I599+L599+N599+P599+G599+H599</f>
        <v>1300.1999999999998</v>
      </c>
      <c r="R599" s="13">
        <f t="shared" si="594"/>
        <v>3374.8</v>
      </c>
      <c r="S599" s="42">
        <f t="shared" si="580"/>
        <v>20699.8</v>
      </c>
    </row>
    <row r="600" spans="1:19" s="14" customFormat="1" ht="12">
      <c r="A600" s="11">
        <f t="shared" si="595"/>
        <v>499</v>
      </c>
      <c r="B600" s="12" t="s">
        <v>668</v>
      </c>
      <c r="C600" s="12" t="s">
        <v>173</v>
      </c>
      <c r="D600" s="11" t="s">
        <v>29</v>
      </c>
      <c r="E600" s="11" t="s">
        <v>30</v>
      </c>
      <c r="F600" s="13">
        <v>22000</v>
      </c>
      <c r="G600" s="13">
        <v>0</v>
      </c>
      <c r="H600" s="13">
        <v>0</v>
      </c>
      <c r="I600" s="13">
        <f t="shared" si="575"/>
        <v>631.4</v>
      </c>
      <c r="J600" s="13">
        <f t="shared" si="589"/>
        <v>1561.9999999999998</v>
      </c>
      <c r="K600" s="13">
        <f t="shared" si="590"/>
        <v>253</v>
      </c>
      <c r="L600" s="13">
        <f t="shared" si="591"/>
        <v>668.8</v>
      </c>
      <c r="M600" s="13">
        <f t="shared" si="592"/>
        <v>1559.8000000000002</v>
      </c>
      <c r="N600" s="67"/>
      <c r="O600" s="13">
        <f t="shared" si="593"/>
        <v>4675</v>
      </c>
      <c r="P600" s="67"/>
      <c r="Q600" s="13">
        <f t="shared" si="596"/>
        <v>1300.1999999999998</v>
      </c>
      <c r="R600" s="13">
        <f t="shared" si="594"/>
        <v>3374.8</v>
      </c>
      <c r="S600" s="42">
        <f t="shared" si="580"/>
        <v>20699.8</v>
      </c>
    </row>
    <row r="601" spans="1:19" s="14" customFormat="1" ht="12">
      <c r="A601" s="11">
        <f t="shared" si="595"/>
        <v>500</v>
      </c>
      <c r="B601" s="12" t="s">
        <v>669</v>
      </c>
      <c r="C601" s="12" t="s">
        <v>173</v>
      </c>
      <c r="D601" s="11" t="s">
        <v>29</v>
      </c>
      <c r="E601" s="11" t="s">
        <v>30</v>
      </c>
      <c r="F601" s="13">
        <v>22000</v>
      </c>
      <c r="G601" s="13">
        <v>0</v>
      </c>
      <c r="H601" s="13">
        <v>0</v>
      </c>
      <c r="I601" s="13">
        <f t="shared" si="575"/>
        <v>631.4</v>
      </c>
      <c r="J601" s="13">
        <f t="shared" si="589"/>
        <v>1561.9999999999998</v>
      </c>
      <c r="K601" s="13">
        <f t="shared" si="590"/>
        <v>253</v>
      </c>
      <c r="L601" s="13">
        <f t="shared" si="591"/>
        <v>668.8</v>
      </c>
      <c r="M601" s="13">
        <f t="shared" si="592"/>
        <v>1559.8000000000002</v>
      </c>
      <c r="N601" s="67"/>
      <c r="O601" s="13">
        <f t="shared" si="593"/>
        <v>4675</v>
      </c>
      <c r="P601" s="67"/>
      <c r="Q601" s="13">
        <f t="shared" si="596"/>
        <v>1300.1999999999998</v>
      </c>
      <c r="R601" s="13">
        <f t="shared" si="594"/>
        <v>3374.8</v>
      </c>
      <c r="S601" s="42">
        <f t="shared" si="580"/>
        <v>20699.8</v>
      </c>
    </row>
    <row r="602" spans="1:19" s="14" customFormat="1" ht="12">
      <c r="A602" s="11">
        <f t="shared" si="595"/>
        <v>501</v>
      </c>
      <c r="B602" s="12" t="s">
        <v>670</v>
      </c>
      <c r="C602" s="12" t="s">
        <v>173</v>
      </c>
      <c r="D602" s="11" t="s">
        <v>29</v>
      </c>
      <c r="E602" s="11" t="s">
        <v>41</v>
      </c>
      <c r="F602" s="13">
        <v>22000</v>
      </c>
      <c r="G602" s="13">
        <v>0</v>
      </c>
      <c r="H602" s="13">
        <v>0</v>
      </c>
      <c r="I602" s="13">
        <f t="shared" si="575"/>
        <v>631.4</v>
      </c>
      <c r="J602" s="13">
        <f t="shared" si="589"/>
        <v>1561.9999999999998</v>
      </c>
      <c r="K602" s="13">
        <f t="shared" si="590"/>
        <v>253</v>
      </c>
      <c r="L602" s="13">
        <f t="shared" si="591"/>
        <v>668.8</v>
      </c>
      <c r="M602" s="13">
        <f t="shared" si="592"/>
        <v>1559.8000000000002</v>
      </c>
      <c r="N602" s="67"/>
      <c r="O602" s="13">
        <f t="shared" si="593"/>
        <v>4675</v>
      </c>
      <c r="P602" s="67"/>
      <c r="Q602" s="13">
        <f t="shared" si="596"/>
        <v>1300.1999999999998</v>
      </c>
      <c r="R602" s="13">
        <f t="shared" si="594"/>
        <v>3374.8</v>
      </c>
      <c r="S602" s="42">
        <f t="shared" si="580"/>
        <v>20699.8</v>
      </c>
    </row>
    <row r="603" spans="1:19" s="14" customFormat="1" ht="12">
      <c r="A603" s="11">
        <f t="shared" si="595"/>
        <v>502</v>
      </c>
      <c r="B603" s="12" t="s">
        <v>671</v>
      </c>
      <c r="C603" s="12" t="s">
        <v>173</v>
      </c>
      <c r="D603" s="11" t="s">
        <v>29</v>
      </c>
      <c r="E603" s="11" t="s">
        <v>30</v>
      </c>
      <c r="F603" s="13">
        <v>22000</v>
      </c>
      <c r="G603" s="13">
        <v>0</v>
      </c>
      <c r="H603" s="13">
        <v>0</v>
      </c>
      <c r="I603" s="13">
        <f t="shared" si="575"/>
        <v>631.4</v>
      </c>
      <c r="J603" s="13">
        <f t="shared" si="589"/>
        <v>1561.9999999999998</v>
      </c>
      <c r="K603" s="13">
        <f t="shared" si="590"/>
        <v>253</v>
      </c>
      <c r="L603" s="13">
        <f t="shared" si="591"/>
        <v>668.8</v>
      </c>
      <c r="M603" s="13">
        <f t="shared" si="592"/>
        <v>1559.8000000000002</v>
      </c>
      <c r="N603" s="67">
        <v>2380.2399999999998</v>
      </c>
      <c r="O603" s="13">
        <f t="shared" si="593"/>
        <v>4675</v>
      </c>
      <c r="P603" s="67">
        <f>4997.94-2380.24</f>
        <v>2617.6999999999998</v>
      </c>
      <c r="Q603" s="13">
        <f t="shared" si="596"/>
        <v>6298.1399999999994</v>
      </c>
      <c r="R603" s="13">
        <f t="shared" si="594"/>
        <v>3374.8</v>
      </c>
      <c r="S603" s="42">
        <f t="shared" si="580"/>
        <v>15701.86</v>
      </c>
    </row>
    <row r="604" spans="1:19" s="14" customFormat="1" ht="12">
      <c r="A604" s="11">
        <f t="shared" si="595"/>
        <v>503</v>
      </c>
      <c r="B604" s="12" t="s">
        <v>672</v>
      </c>
      <c r="C604" s="12" t="s">
        <v>191</v>
      </c>
      <c r="D604" s="11" t="s">
        <v>29</v>
      </c>
      <c r="E604" s="11" t="s">
        <v>41</v>
      </c>
      <c r="F604" s="13">
        <v>22000</v>
      </c>
      <c r="G604" s="13">
        <v>0</v>
      </c>
      <c r="H604" s="13">
        <v>0</v>
      </c>
      <c r="I604" s="13">
        <f t="shared" si="575"/>
        <v>631.4</v>
      </c>
      <c r="J604" s="13">
        <f t="shared" si="589"/>
        <v>1561.9999999999998</v>
      </c>
      <c r="K604" s="13">
        <f t="shared" si="590"/>
        <v>253</v>
      </c>
      <c r="L604" s="13">
        <f t="shared" si="591"/>
        <v>668.8</v>
      </c>
      <c r="M604" s="13">
        <f t="shared" si="592"/>
        <v>1559.8000000000002</v>
      </c>
      <c r="N604" s="67"/>
      <c r="O604" s="13">
        <f t="shared" si="593"/>
        <v>4675</v>
      </c>
      <c r="P604" s="67"/>
      <c r="Q604" s="13">
        <f t="shared" si="596"/>
        <v>1300.1999999999998</v>
      </c>
      <c r="R604" s="13">
        <f t="shared" si="594"/>
        <v>3374.8</v>
      </c>
      <c r="S604" s="42">
        <f t="shared" si="580"/>
        <v>20699.8</v>
      </c>
    </row>
    <row r="605" spans="1:19" s="14" customFormat="1" ht="12">
      <c r="A605" s="11">
        <f t="shared" si="595"/>
        <v>504</v>
      </c>
      <c r="B605" s="12" t="s">
        <v>673</v>
      </c>
      <c r="C605" s="12" t="s">
        <v>191</v>
      </c>
      <c r="D605" s="11" t="s">
        <v>29</v>
      </c>
      <c r="E605" s="11" t="s">
        <v>41</v>
      </c>
      <c r="F605" s="13">
        <v>22000</v>
      </c>
      <c r="G605" s="13">
        <v>0</v>
      </c>
      <c r="H605" s="13">
        <v>0</v>
      </c>
      <c r="I605" s="13">
        <f t="shared" si="575"/>
        <v>631.4</v>
      </c>
      <c r="J605" s="13">
        <f t="shared" si="589"/>
        <v>1561.9999999999998</v>
      </c>
      <c r="K605" s="13">
        <f t="shared" si="590"/>
        <v>253</v>
      </c>
      <c r="L605" s="13">
        <f t="shared" si="591"/>
        <v>668.8</v>
      </c>
      <c r="M605" s="13">
        <f t="shared" si="592"/>
        <v>1559.8000000000002</v>
      </c>
      <c r="N605" s="67"/>
      <c r="O605" s="13">
        <f t="shared" si="593"/>
        <v>4675</v>
      </c>
      <c r="P605" s="67">
        <v>706</v>
      </c>
      <c r="Q605" s="13">
        <f t="shared" si="596"/>
        <v>2006.1999999999998</v>
      </c>
      <c r="R605" s="13">
        <f t="shared" si="594"/>
        <v>3374.8</v>
      </c>
      <c r="S605" s="42">
        <f t="shared" si="580"/>
        <v>19993.8</v>
      </c>
    </row>
    <row r="606" spans="1:19" s="14" customFormat="1" ht="12">
      <c r="A606" s="11">
        <f t="shared" si="595"/>
        <v>505</v>
      </c>
      <c r="B606" s="12" t="s">
        <v>674</v>
      </c>
      <c r="C606" s="12" t="s">
        <v>191</v>
      </c>
      <c r="D606" s="11" t="s">
        <v>29</v>
      </c>
      <c r="E606" s="11" t="s">
        <v>41</v>
      </c>
      <c r="F606" s="13">
        <v>22000</v>
      </c>
      <c r="G606" s="13">
        <v>0</v>
      </c>
      <c r="H606" s="13">
        <v>0</v>
      </c>
      <c r="I606" s="13">
        <f t="shared" si="575"/>
        <v>631.4</v>
      </c>
      <c r="J606" s="13">
        <f t="shared" si="589"/>
        <v>1561.9999999999998</v>
      </c>
      <c r="K606" s="13">
        <f t="shared" si="590"/>
        <v>253</v>
      </c>
      <c r="L606" s="13">
        <f t="shared" si="591"/>
        <v>668.8</v>
      </c>
      <c r="M606" s="13">
        <f t="shared" si="592"/>
        <v>1559.8000000000002</v>
      </c>
      <c r="N606" s="67"/>
      <c r="O606" s="13">
        <f t="shared" si="593"/>
        <v>4675</v>
      </c>
      <c r="P606" s="69">
        <v>7588.5</v>
      </c>
      <c r="Q606" s="42">
        <f t="shared" si="596"/>
        <v>8888.7000000000007</v>
      </c>
      <c r="R606" s="42">
        <f t="shared" si="594"/>
        <v>3374.8</v>
      </c>
      <c r="S606" s="42">
        <f t="shared" si="580"/>
        <v>13111.3</v>
      </c>
    </row>
    <row r="607" spans="1:19" s="14" customFormat="1" ht="12">
      <c r="A607" s="11">
        <f t="shared" si="595"/>
        <v>506</v>
      </c>
      <c r="B607" s="12" t="s">
        <v>675</v>
      </c>
      <c r="C607" s="12" t="s">
        <v>191</v>
      </c>
      <c r="D607" s="11" t="s">
        <v>29</v>
      </c>
      <c r="E607" s="11" t="s">
        <v>41</v>
      </c>
      <c r="F607" s="13">
        <v>22000</v>
      </c>
      <c r="G607" s="13">
        <v>0</v>
      </c>
      <c r="H607" s="13">
        <v>0</v>
      </c>
      <c r="I607" s="13">
        <f t="shared" si="575"/>
        <v>631.4</v>
      </c>
      <c r="J607" s="13">
        <f t="shared" si="589"/>
        <v>1561.9999999999998</v>
      </c>
      <c r="K607" s="13">
        <f t="shared" si="590"/>
        <v>253</v>
      </c>
      <c r="L607" s="13">
        <f t="shared" si="591"/>
        <v>668.8</v>
      </c>
      <c r="M607" s="13">
        <f t="shared" si="592"/>
        <v>1559.8000000000002</v>
      </c>
      <c r="N607" s="67"/>
      <c r="O607" s="13">
        <f t="shared" si="593"/>
        <v>4675</v>
      </c>
      <c r="P607" s="67">
        <v>746</v>
      </c>
      <c r="Q607" s="13">
        <f t="shared" si="596"/>
        <v>2046.1999999999998</v>
      </c>
      <c r="R607" s="13">
        <f t="shared" si="594"/>
        <v>3374.8</v>
      </c>
      <c r="S607" s="42">
        <f t="shared" si="580"/>
        <v>19953.8</v>
      </c>
    </row>
    <row r="608" spans="1:19" s="14" customFormat="1" ht="12">
      <c r="A608" s="11">
        <f t="shared" si="595"/>
        <v>507</v>
      </c>
      <c r="B608" s="12" t="s">
        <v>676</v>
      </c>
      <c r="C608" s="12" t="s">
        <v>207</v>
      </c>
      <c r="D608" s="11" t="s">
        <v>29</v>
      </c>
      <c r="E608" s="11" t="s">
        <v>41</v>
      </c>
      <c r="F608" s="13">
        <v>22000</v>
      </c>
      <c r="G608" s="13">
        <v>0</v>
      </c>
      <c r="H608" s="13">
        <v>0</v>
      </c>
      <c r="I608" s="13">
        <f t="shared" si="575"/>
        <v>631.4</v>
      </c>
      <c r="J608" s="13">
        <f t="shared" si="589"/>
        <v>1561.9999999999998</v>
      </c>
      <c r="K608" s="13">
        <f t="shared" si="590"/>
        <v>253</v>
      </c>
      <c r="L608" s="13">
        <f t="shared" si="591"/>
        <v>668.8</v>
      </c>
      <c r="M608" s="13">
        <f t="shared" si="592"/>
        <v>1559.8000000000002</v>
      </c>
      <c r="N608" s="67"/>
      <c r="O608" s="13">
        <f t="shared" si="593"/>
        <v>4675</v>
      </c>
      <c r="P608" s="67"/>
      <c r="Q608" s="13">
        <f t="shared" si="596"/>
        <v>1300.1999999999998</v>
      </c>
      <c r="R608" s="13">
        <f t="shared" si="594"/>
        <v>3374.8</v>
      </c>
      <c r="S608" s="42">
        <f t="shared" si="580"/>
        <v>20699.8</v>
      </c>
    </row>
    <row r="609" spans="1:19" s="14" customFormat="1" ht="12">
      <c r="A609" s="11">
        <f t="shared" si="595"/>
        <v>508</v>
      </c>
      <c r="B609" s="12" t="s">
        <v>677</v>
      </c>
      <c r="C609" s="12" t="s">
        <v>468</v>
      </c>
      <c r="D609" s="11" t="s">
        <v>29</v>
      </c>
      <c r="E609" s="11" t="s">
        <v>41</v>
      </c>
      <c r="F609" s="13">
        <v>22000</v>
      </c>
      <c r="G609" s="13">
        <v>0</v>
      </c>
      <c r="H609" s="13">
        <v>0</v>
      </c>
      <c r="I609" s="13">
        <f t="shared" si="575"/>
        <v>631.4</v>
      </c>
      <c r="J609" s="13">
        <f t="shared" si="589"/>
        <v>1561.9999999999998</v>
      </c>
      <c r="K609" s="13">
        <f t="shared" si="590"/>
        <v>253</v>
      </c>
      <c r="L609" s="13">
        <f t="shared" si="591"/>
        <v>668.8</v>
      </c>
      <c r="M609" s="13">
        <f t="shared" si="592"/>
        <v>1559.8000000000002</v>
      </c>
      <c r="N609" s="67"/>
      <c r="O609" s="13">
        <f t="shared" si="593"/>
        <v>4675</v>
      </c>
      <c r="P609" s="69">
        <v>16527.98</v>
      </c>
      <c r="Q609" s="42">
        <f t="shared" si="596"/>
        <v>17828.18</v>
      </c>
      <c r="R609" s="42">
        <f t="shared" si="594"/>
        <v>3374.8</v>
      </c>
      <c r="S609" s="42">
        <f t="shared" si="580"/>
        <v>4171.82</v>
      </c>
    </row>
    <row r="610" spans="1:19" s="14" customFormat="1" ht="12">
      <c r="A610" s="11">
        <f t="shared" si="595"/>
        <v>509</v>
      </c>
      <c r="B610" s="12" t="s">
        <v>678</v>
      </c>
      <c r="C610" s="12" t="s">
        <v>193</v>
      </c>
      <c r="D610" s="11" t="s">
        <v>29</v>
      </c>
      <c r="E610" s="11" t="s">
        <v>41</v>
      </c>
      <c r="F610" s="13">
        <v>22000</v>
      </c>
      <c r="G610" s="13">
        <v>0</v>
      </c>
      <c r="H610" s="13">
        <v>0</v>
      </c>
      <c r="I610" s="13">
        <f t="shared" si="575"/>
        <v>631.4</v>
      </c>
      <c r="J610" s="13">
        <f t="shared" si="589"/>
        <v>1561.9999999999998</v>
      </c>
      <c r="K610" s="13">
        <f t="shared" si="590"/>
        <v>253</v>
      </c>
      <c r="L610" s="13">
        <f t="shared" si="591"/>
        <v>668.8</v>
      </c>
      <c r="M610" s="13">
        <f t="shared" si="592"/>
        <v>1559.8000000000002</v>
      </c>
      <c r="N610" s="67"/>
      <c r="O610" s="13">
        <f t="shared" si="593"/>
        <v>4675</v>
      </c>
      <c r="P610" s="13"/>
      <c r="Q610" s="13">
        <f t="shared" si="596"/>
        <v>1300.1999999999998</v>
      </c>
      <c r="R610" s="13">
        <f t="shared" si="594"/>
        <v>3374.8</v>
      </c>
      <c r="S610" s="42">
        <f t="shared" si="580"/>
        <v>20699.8</v>
      </c>
    </row>
    <row r="611" spans="1:19" s="14" customFormat="1" ht="12">
      <c r="A611" s="11">
        <f t="shared" si="595"/>
        <v>510</v>
      </c>
      <c r="B611" s="12" t="s">
        <v>679</v>
      </c>
      <c r="C611" s="12" t="s">
        <v>193</v>
      </c>
      <c r="D611" s="11" t="s">
        <v>29</v>
      </c>
      <c r="E611" s="11" t="s">
        <v>41</v>
      </c>
      <c r="F611" s="13">
        <v>22000</v>
      </c>
      <c r="G611" s="13">
        <v>0</v>
      </c>
      <c r="H611" s="13">
        <v>0</v>
      </c>
      <c r="I611" s="13">
        <f t="shared" si="575"/>
        <v>631.4</v>
      </c>
      <c r="J611" s="13">
        <f t="shared" si="589"/>
        <v>1561.9999999999998</v>
      </c>
      <c r="K611" s="13">
        <f t="shared" si="590"/>
        <v>253</v>
      </c>
      <c r="L611" s="13">
        <f t="shared" si="591"/>
        <v>668.8</v>
      </c>
      <c r="M611" s="13">
        <f t="shared" si="592"/>
        <v>1559.8000000000002</v>
      </c>
      <c r="N611" s="67"/>
      <c r="O611" s="13">
        <f t="shared" si="593"/>
        <v>4675</v>
      </c>
      <c r="P611" s="67">
        <v>2072</v>
      </c>
      <c r="Q611" s="13">
        <f t="shared" si="596"/>
        <v>3372.2</v>
      </c>
      <c r="R611" s="13">
        <f t="shared" si="594"/>
        <v>3374.8</v>
      </c>
      <c r="S611" s="42">
        <f t="shared" si="580"/>
        <v>18627.8</v>
      </c>
    </row>
    <row r="612" spans="1:19" s="14" customFormat="1" ht="12">
      <c r="A612" s="11">
        <f t="shared" si="595"/>
        <v>511</v>
      </c>
      <c r="B612" s="12" t="s">
        <v>680</v>
      </c>
      <c r="C612" s="12" t="s">
        <v>195</v>
      </c>
      <c r="D612" s="11" t="s">
        <v>29</v>
      </c>
      <c r="E612" s="11" t="s">
        <v>41</v>
      </c>
      <c r="F612" s="13">
        <v>22000</v>
      </c>
      <c r="G612" s="13">
        <v>0</v>
      </c>
      <c r="H612" s="13">
        <v>0</v>
      </c>
      <c r="I612" s="13">
        <f t="shared" ref="I612:I649" si="597">+F612*2.87%</f>
        <v>631.4</v>
      </c>
      <c r="J612" s="13">
        <f t="shared" si="589"/>
        <v>1561.9999999999998</v>
      </c>
      <c r="K612" s="13">
        <f t="shared" si="590"/>
        <v>253</v>
      </c>
      <c r="L612" s="13">
        <f t="shared" si="591"/>
        <v>668.8</v>
      </c>
      <c r="M612" s="13">
        <f t="shared" si="592"/>
        <v>1559.8000000000002</v>
      </c>
      <c r="N612" s="67">
        <v>1190.1199999999999</v>
      </c>
      <c r="O612" s="13">
        <f t="shared" si="593"/>
        <v>4675</v>
      </c>
      <c r="P612" s="67"/>
      <c r="Q612" s="13">
        <f t="shared" si="596"/>
        <v>2490.3199999999997</v>
      </c>
      <c r="R612" s="13">
        <f t="shared" si="594"/>
        <v>3374.8</v>
      </c>
      <c r="S612" s="42">
        <f t="shared" ref="S612:S674" si="598">+F612-Q612</f>
        <v>19509.68</v>
      </c>
    </row>
    <row r="613" spans="1:19" s="14" customFormat="1" ht="12">
      <c r="A613" s="11">
        <f t="shared" si="595"/>
        <v>512</v>
      </c>
      <c r="B613" s="12" t="s">
        <v>681</v>
      </c>
      <c r="C613" s="12" t="s">
        <v>195</v>
      </c>
      <c r="D613" s="11" t="s">
        <v>29</v>
      </c>
      <c r="E613" s="11" t="s">
        <v>41</v>
      </c>
      <c r="F613" s="13">
        <v>22000</v>
      </c>
      <c r="G613" s="13">
        <v>0</v>
      </c>
      <c r="H613" s="13">
        <v>0</v>
      </c>
      <c r="I613" s="13">
        <f t="shared" si="597"/>
        <v>631.4</v>
      </c>
      <c r="J613" s="13">
        <f t="shared" si="589"/>
        <v>1561.9999999999998</v>
      </c>
      <c r="K613" s="13">
        <f t="shared" si="590"/>
        <v>253</v>
      </c>
      <c r="L613" s="13">
        <f t="shared" si="591"/>
        <v>668.8</v>
      </c>
      <c r="M613" s="13">
        <f t="shared" si="592"/>
        <v>1559.8000000000002</v>
      </c>
      <c r="N613" s="67"/>
      <c r="O613" s="13">
        <f t="shared" si="593"/>
        <v>4675</v>
      </c>
      <c r="P613" s="13"/>
      <c r="Q613" s="13">
        <f t="shared" si="596"/>
        <v>1300.1999999999998</v>
      </c>
      <c r="R613" s="13">
        <f t="shared" si="594"/>
        <v>3374.8</v>
      </c>
      <c r="S613" s="42">
        <f t="shared" si="598"/>
        <v>20699.8</v>
      </c>
    </row>
    <row r="614" spans="1:19" s="14" customFormat="1" ht="12">
      <c r="A614" s="11">
        <f t="shared" si="595"/>
        <v>513</v>
      </c>
      <c r="B614" s="12" t="s">
        <v>682</v>
      </c>
      <c r="C614" s="12" t="s">
        <v>195</v>
      </c>
      <c r="D614" s="11" t="s">
        <v>29</v>
      </c>
      <c r="E614" s="11" t="s">
        <v>41</v>
      </c>
      <c r="F614" s="13">
        <v>22000</v>
      </c>
      <c r="G614" s="13">
        <v>0</v>
      </c>
      <c r="H614" s="13">
        <v>0</v>
      </c>
      <c r="I614" s="13">
        <f t="shared" si="597"/>
        <v>631.4</v>
      </c>
      <c r="J614" s="13">
        <f t="shared" si="589"/>
        <v>1561.9999999999998</v>
      </c>
      <c r="K614" s="13">
        <f t="shared" si="590"/>
        <v>253</v>
      </c>
      <c r="L614" s="13">
        <f t="shared" si="591"/>
        <v>668.8</v>
      </c>
      <c r="M614" s="13">
        <f t="shared" si="592"/>
        <v>1559.8000000000002</v>
      </c>
      <c r="N614" s="67"/>
      <c r="O614" s="13">
        <f t="shared" si="593"/>
        <v>4675</v>
      </c>
      <c r="P614" s="67">
        <v>2739.52</v>
      </c>
      <c r="Q614" s="13">
        <f t="shared" si="596"/>
        <v>4039.72</v>
      </c>
      <c r="R614" s="13">
        <f t="shared" si="594"/>
        <v>3374.8</v>
      </c>
      <c r="S614" s="42">
        <f t="shared" si="598"/>
        <v>17960.28</v>
      </c>
    </row>
    <row r="615" spans="1:19" s="14" customFormat="1" ht="12">
      <c r="A615" s="50" t="s">
        <v>370</v>
      </c>
      <c r="B615" s="57"/>
      <c r="C615" s="57"/>
      <c r="D615" s="55"/>
      <c r="E615" s="55"/>
      <c r="F615" s="57"/>
      <c r="G615" s="57"/>
      <c r="H615" s="56"/>
      <c r="I615" s="57"/>
      <c r="J615" s="56"/>
      <c r="K615" s="56"/>
      <c r="L615" s="57"/>
      <c r="M615" s="56"/>
      <c r="N615" s="70"/>
      <c r="O615" s="56"/>
      <c r="P615" s="56"/>
      <c r="Q615" s="56"/>
      <c r="R615" s="56"/>
      <c r="S615" s="57"/>
    </row>
    <row r="616" spans="1:19" s="44" customFormat="1" ht="12">
      <c r="A616" s="17">
        <f>A614+1</f>
        <v>514</v>
      </c>
      <c r="B616" s="68" t="s">
        <v>683</v>
      </c>
      <c r="C616" s="68" t="s">
        <v>295</v>
      </c>
      <c r="D616" s="17" t="s">
        <v>29</v>
      </c>
      <c r="E616" s="17" t="s">
        <v>30</v>
      </c>
      <c r="F616" s="42">
        <v>140403.99</v>
      </c>
      <c r="G616" s="42">
        <v>27427.72</v>
      </c>
      <c r="H616" s="42">
        <v>0</v>
      </c>
      <c r="I616" s="42">
        <f t="shared" si="597"/>
        <v>4029.5945129999996</v>
      </c>
      <c r="J616" s="42">
        <f t="shared" ref="J616:J634" si="599">F616*7.1%</f>
        <v>9968.683289999999</v>
      </c>
      <c r="K616" s="42">
        <f t="shared" ref="K616:K630" si="600">62400*1.15%</f>
        <v>717.6</v>
      </c>
      <c r="L616" s="42">
        <f t="shared" ref="L616:L634" si="601">+F616*3.04%</f>
        <v>4268.2812960000001</v>
      </c>
      <c r="M616" s="42">
        <f t="shared" ref="M616:M634" si="602">F616*7.09%</f>
        <v>9954.6428909999995</v>
      </c>
      <c r="N616" s="69">
        <v>1190.1199999999999</v>
      </c>
      <c r="O616" s="42">
        <f t="shared" si="593"/>
        <v>28938.80199</v>
      </c>
      <c r="P616" s="42">
        <f>3326.19-1190.12</f>
        <v>2136.0700000000002</v>
      </c>
      <c r="Q616" s="42">
        <f t="shared" si="596"/>
        <v>39051.785809000001</v>
      </c>
      <c r="R616" s="42">
        <f t="shared" ref="R616:R634" si="603">+M616+K616+J616</f>
        <v>20640.926180999999</v>
      </c>
      <c r="S616" s="42">
        <f t="shared" si="598"/>
        <v>101352.204191</v>
      </c>
    </row>
    <row r="617" spans="1:19" s="14" customFormat="1" ht="12">
      <c r="A617" s="11">
        <f>A616+1</f>
        <v>515</v>
      </c>
      <c r="B617" s="12" t="s">
        <v>684</v>
      </c>
      <c r="C617" s="12" t="s">
        <v>80</v>
      </c>
      <c r="D617" s="11" t="s">
        <v>29</v>
      </c>
      <c r="E617" s="11" t="s">
        <v>30</v>
      </c>
      <c r="F617" s="13">
        <v>85800</v>
      </c>
      <c r="G617" s="13">
        <v>8765.17</v>
      </c>
      <c r="H617" s="13">
        <v>0</v>
      </c>
      <c r="I617" s="13">
        <f t="shared" si="597"/>
        <v>2462.46</v>
      </c>
      <c r="J617" s="13">
        <f t="shared" si="599"/>
        <v>6091.7999999999993</v>
      </c>
      <c r="K617" s="13">
        <f t="shared" si="600"/>
        <v>717.6</v>
      </c>
      <c r="L617" s="13">
        <f t="shared" si="601"/>
        <v>2608.3200000000002</v>
      </c>
      <c r="M617" s="13">
        <f t="shared" si="602"/>
        <v>6083.22</v>
      </c>
      <c r="N617" s="67"/>
      <c r="O617" s="13">
        <f t="shared" si="593"/>
        <v>17963.399999999998</v>
      </c>
      <c r="P617" s="13"/>
      <c r="Q617" s="13">
        <f t="shared" si="596"/>
        <v>13835.95</v>
      </c>
      <c r="R617" s="13">
        <f t="shared" si="603"/>
        <v>12892.619999999999</v>
      </c>
      <c r="S617" s="42">
        <f t="shared" si="598"/>
        <v>71964.05</v>
      </c>
    </row>
    <row r="618" spans="1:19" s="44" customFormat="1" ht="12">
      <c r="A618" s="17">
        <f t="shared" ref="A618:A634" si="604">A617+1</f>
        <v>516</v>
      </c>
      <c r="B618" s="68" t="s">
        <v>685</v>
      </c>
      <c r="C618" s="68" t="s">
        <v>374</v>
      </c>
      <c r="D618" s="17" t="s">
        <v>29</v>
      </c>
      <c r="E618" s="17" t="s">
        <v>41</v>
      </c>
      <c r="F618" s="42">
        <v>89100</v>
      </c>
      <c r="G618" s="42">
        <v>16598.169999999998</v>
      </c>
      <c r="H618" s="42">
        <v>0</v>
      </c>
      <c r="I618" s="42">
        <f t="shared" si="597"/>
        <v>2557.17</v>
      </c>
      <c r="J618" s="42">
        <f t="shared" si="599"/>
        <v>6326.0999999999995</v>
      </c>
      <c r="K618" s="42">
        <f t="shared" si="600"/>
        <v>717.6</v>
      </c>
      <c r="L618" s="42">
        <f t="shared" si="601"/>
        <v>2708.64</v>
      </c>
      <c r="M618" s="42">
        <f t="shared" si="602"/>
        <v>6317.1900000000005</v>
      </c>
      <c r="N618" s="69"/>
      <c r="O618" s="42">
        <f t="shared" si="593"/>
        <v>18626.7</v>
      </c>
      <c r="P618" s="42">
        <v>22413.279999999999</v>
      </c>
      <c r="Q618" s="42">
        <f t="shared" si="596"/>
        <v>44277.259999999995</v>
      </c>
      <c r="R618" s="42">
        <f t="shared" si="603"/>
        <v>13360.89</v>
      </c>
      <c r="S618" s="42">
        <f t="shared" si="598"/>
        <v>44822.740000000005</v>
      </c>
    </row>
    <row r="619" spans="1:19" s="44" customFormat="1" ht="12">
      <c r="A619" s="17">
        <f t="shared" si="604"/>
        <v>517</v>
      </c>
      <c r="B619" s="68" t="s">
        <v>686</v>
      </c>
      <c r="C619" s="68" t="s">
        <v>374</v>
      </c>
      <c r="D619" s="17" t="s">
        <v>29</v>
      </c>
      <c r="E619" s="17" t="s">
        <v>41</v>
      </c>
      <c r="F619" s="42">
        <v>72688</v>
      </c>
      <c r="G619" s="42">
        <v>12737.65</v>
      </c>
      <c r="H619" s="42">
        <v>0</v>
      </c>
      <c r="I619" s="42">
        <f t="shared" si="597"/>
        <v>2086.1455999999998</v>
      </c>
      <c r="J619" s="42">
        <f t="shared" si="599"/>
        <v>5160.848</v>
      </c>
      <c r="K619" s="42">
        <f t="shared" si="600"/>
        <v>717.6</v>
      </c>
      <c r="L619" s="42">
        <f t="shared" si="601"/>
        <v>2209.7152000000001</v>
      </c>
      <c r="M619" s="42">
        <f t="shared" si="602"/>
        <v>5153.5792000000001</v>
      </c>
      <c r="N619" s="69"/>
      <c r="O619" s="42">
        <f t="shared" si="593"/>
        <v>15327.888000000001</v>
      </c>
      <c r="P619" s="42">
        <v>1847.21</v>
      </c>
      <c r="Q619" s="42">
        <f t="shared" si="596"/>
        <v>18880.720799999999</v>
      </c>
      <c r="R619" s="42">
        <f t="shared" si="603"/>
        <v>11032.0272</v>
      </c>
      <c r="S619" s="42">
        <f t="shared" si="598"/>
        <v>53807.279200000004</v>
      </c>
    </row>
    <row r="620" spans="1:19" s="44" customFormat="1" ht="12">
      <c r="A620" s="17">
        <f t="shared" si="604"/>
        <v>518</v>
      </c>
      <c r="B620" s="68" t="s">
        <v>687</v>
      </c>
      <c r="C620" s="68" t="s">
        <v>374</v>
      </c>
      <c r="D620" s="17" t="s">
        <v>29</v>
      </c>
      <c r="E620" s="17" t="s">
        <v>41</v>
      </c>
      <c r="F620" s="42">
        <v>72688</v>
      </c>
      <c r="G620" s="42">
        <v>8503.6</v>
      </c>
      <c r="H620" s="42">
        <v>0</v>
      </c>
      <c r="I620" s="42">
        <f t="shared" si="597"/>
        <v>2086.1455999999998</v>
      </c>
      <c r="J620" s="42">
        <f t="shared" si="599"/>
        <v>5160.848</v>
      </c>
      <c r="K620" s="42">
        <f t="shared" si="600"/>
        <v>717.6</v>
      </c>
      <c r="L620" s="42">
        <f t="shared" si="601"/>
        <v>2209.7152000000001</v>
      </c>
      <c r="M620" s="42">
        <f t="shared" si="602"/>
        <v>5153.5792000000001</v>
      </c>
      <c r="N620" s="69"/>
      <c r="O620" s="42">
        <f t="shared" si="593"/>
        <v>15327.888000000001</v>
      </c>
      <c r="P620" s="42">
        <v>1847.21</v>
      </c>
      <c r="Q620" s="42">
        <f t="shared" si="596"/>
        <v>14646.6708</v>
      </c>
      <c r="R620" s="42">
        <f t="shared" si="603"/>
        <v>11032.0272</v>
      </c>
      <c r="S620" s="42">
        <f t="shared" si="598"/>
        <v>58041.3292</v>
      </c>
    </row>
    <row r="621" spans="1:19" s="44" customFormat="1" ht="12">
      <c r="A621" s="17">
        <f t="shared" si="604"/>
        <v>519</v>
      </c>
      <c r="B621" s="68" t="s">
        <v>688</v>
      </c>
      <c r="C621" s="68" t="s">
        <v>374</v>
      </c>
      <c r="D621" s="17" t="s">
        <v>29</v>
      </c>
      <c r="E621" s="17" t="s">
        <v>41</v>
      </c>
      <c r="F621" s="42">
        <v>72688</v>
      </c>
      <c r="G621" s="42">
        <v>5636.28</v>
      </c>
      <c r="H621" s="42">
        <v>0</v>
      </c>
      <c r="I621" s="42">
        <f t="shared" si="597"/>
        <v>2086.1455999999998</v>
      </c>
      <c r="J621" s="42">
        <f t="shared" si="599"/>
        <v>5160.848</v>
      </c>
      <c r="K621" s="42">
        <f t="shared" si="600"/>
        <v>717.6</v>
      </c>
      <c r="L621" s="42">
        <f t="shared" si="601"/>
        <v>2209.7152000000001</v>
      </c>
      <c r="M621" s="42">
        <f t="shared" si="602"/>
        <v>5153.5792000000001</v>
      </c>
      <c r="N621" s="69">
        <v>1190.1199999999999</v>
      </c>
      <c r="O621" s="42">
        <f t="shared" si="593"/>
        <v>15327.888000000001</v>
      </c>
      <c r="P621" s="42">
        <f>27230.39-1190.12</f>
        <v>26040.27</v>
      </c>
      <c r="Q621" s="42">
        <f t="shared" si="596"/>
        <v>37162.5308</v>
      </c>
      <c r="R621" s="42">
        <f t="shared" si="603"/>
        <v>11032.0272</v>
      </c>
      <c r="S621" s="42">
        <f t="shared" si="598"/>
        <v>35525.4692</v>
      </c>
    </row>
    <row r="622" spans="1:19" s="44" customFormat="1" ht="12">
      <c r="A622" s="17">
        <f t="shared" si="604"/>
        <v>520</v>
      </c>
      <c r="B622" s="68" t="s">
        <v>689</v>
      </c>
      <c r="C622" s="68" t="s">
        <v>374</v>
      </c>
      <c r="D622" s="17" t="s">
        <v>29</v>
      </c>
      <c r="E622" s="17" t="s">
        <v>30</v>
      </c>
      <c r="F622" s="42">
        <v>72688</v>
      </c>
      <c r="G622" s="42">
        <v>5874.3</v>
      </c>
      <c r="H622" s="42">
        <v>0</v>
      </c>
      <c r="I622" s="42">
        <f t="shared" si="597"/>
        <v>2086.1455999999998</v>
      </c>
      <c r="J622" s="42">
        <f t="shared" si="599"/>
        <v>5160.848</v>
      </c>
      <c r="K622" s="42">
        <f t="shared" si="600"/>
        <v>717.6</v>
      </c>
      <c r="L622" s="42">
        <f t="shared" si="601"/>
        <v>2209.7152000000001</v>
      </c>
      <c r="M622" s="42">
        <f t="shared" si="602"/>
        <v>5153.5792000000001</v>
      </c>
      <c r="N622" s="69"/>
      <c r="O622" s="42">
        <f t="shared" si="593"/>
        <v>15327.888000000001</v>
      </c>
      <c r="P622" s="42">
        <v>1847.21</v>
      </c>
      <c r="Q622" s="42">
        <f t="shared" si="596"/>
        <v>12017.370800000001</v>
      </c>
      <c r="R622" s="42">
        <f t="shared" si="603"/>
        <v>11032.0272</v>
      </c>
      <c r="S622" s="42">
        <f t="shared" si="598"/>
        <v>60670.629199999996</v>
      </c>
    </row>
    <row r="623" spans="1:19" s="44" customFormat="1" ht="12">
      <c r="A623" s="17">
        <f t="shared" si="604"/>
        <v>521</v>
      </c>
      <c r="B623" s="68" t="s">
        <v>690</v>
      </c>
      <c r="C623" s="68" t="s">
        <v>374</v>
      </c>
      <c r="D623" s="17" t="s">
        <v>29</v>
      </c>
      <c r="E623" s="17" t="s">
        <v>30</v>
      </c>
      <c r="F623" s="42">
        <v>72688</v>
      </c>
      <c r="G623" s="42">
        <v>12737.65</v>
      </c>
      <c r="H623" s="42">
        <v>0</v>
      </c>
      <c r="I623" s="42">
        <f t="shared" si="597"/>
        <v>2086.1455999999998</v>
      </c>
      <c r="J623" s="42">
        <f t="shared" si="599"/>
        <v>5160.848</v>
      </c>
      <c r="K623" s="42">
        <f t="shared" si="600"/>
        <v>717.6</v>
      </c>
      <c r="L623" s="42">
        <f t="shared" si="601"/>
        <v>2209.7152000000001</v>
      </c>
      <c r="M623" s="42">
        <f t="shared" si="602"/>
        <v>5153.5792000000001</v>
      </c>
      <c r="N623" s="69"/>
      <c r="O623" s="42">
        <f t="shared" si="593"/>
        <v>15327.888000000001</v>
      </c>
      <c r="P623" s="42">
        <v>1847.21</v>
      </c>
      <c r="Q623" s="42">
        <f t="shared" si="596"/>
        <v>18880.720799999999</v>
      </c>
      <c r="R623" s="42">
        <f t="shared" si="603"/>
        <v>11032.0272</v>
      </c>
      <c r="S623" s="42">
        <f t="shared" si="598"/>
        <v>53807.279200000004</v>
      </c>
    </row>
    <row r="624" spans="1:19" s="44" customFormat="1" ht="12">
      <c r="A624" s="17">
        <f t="shared" si="604"/>
        <v>522</v>
      </c>
      <c r="B624" s="68" t="s">
        <v>691</v>
      </c>
      <c r="C624" s="68" t="s">
        <v>374</v>
      </c>
      <c r="D624" s="17" t="s">
        <v>29</v>
      </c>
      <c r="E624" s="17" t="s">
        <v>41</v>
      </c>
      <c r="F624" s="42">
        <v>72688</v>
      </c>
      <c r="G624" s="42">
        <v>12737.65</v>
      </c>
      <c r="H624" s="42">
        <v>0</v>
      </c>
      <c r="I624" s="42">
        <f t="shared" si="597"/>
        <v>2086.1455999999998</v>
      </c>
      <c r="J624" s="42">
        <f t="shared" si="599"/>
        <v>5160.848</v>
      </c>
      <c r="K624" s="42">
        <f t="shared" si="600"/>
        <v>717.6</v>
      </c>
      <c r="L624" s="42">
        <f t="shared" si="601"/>
        <v>2209.7152000000001</v>
      </c>
      <c r="M624" s="42">
        <f t="shared" si="602"/>
        <v>5153.5792000000001</v>
      </c>
      <c r="N624" s="69"/>
      <c r="O624" s="42">
        <f t="shared" si="593"/>
        <v>15327.888000000001</v>
      </c>
      <c r="P624" s="42">
        <v>1120.33</v>
      </c>
      <c r="Q624" s="42">
        <f t="shared" si="596"/>
        <v>18153.840799999998</v>
      </c>
      <c r="R624" s="42">
        <f t="shared" si="603"/>
        <v>11032.0272</v>
      </c>
      <c r="S624" s="42">
        <f t="shared" si="598"/>
        <v>54534.159200000002</v>
      </c>
    </row>
    <row r="625" spans="1:19" s="44" customFormat="1" ht="12">
      <c r="A625" s="17">
        <f t="shared" si="604"/>
        <v>523</v>
      </c>
      <c r="B625" s="68" t="s">
        <v>692</v>
      </c>
      <c r="C625" s="68" t="s">
        <v>374</v>
      </c>
      <c r="D625" s="17" t="s">
        <v>29</v>
      </c>
      <c r="E625" s="17" t="s">
        <v>30</v>
      </c>
      <c r="F625" s="42">
        <v>72688</v>
      </c>
      <c r="G625" s="42">
        <v>8206.07</v>
      </c>
      <c r="H625" s="42">
        <v>0</v>
      </c>
      <c r="I625" s="42">
        <f t="shared" si="597"/>
        <v>2086.1455999999998</v>
      </c>
      <c r="J625" s="42">
        <f t="shared" si="599"/>
        <v>5160.848</v>
      </c>
      <c r="K625" s="42">
        <f t="shared" si="600"/>
        <v>717.6</v>
      </c>
      <c r="L625" s="42">
        <f t="shared" si="601"/>
        <v>2209.7152000000001</v>
      </c>
      <c r="M625" s="42">
        <f t="shared" si="602"/>
        <v>5153.5792000000001</v>
      </c>
      <c r="N625" s="69">
        <v>1190.1199999999999</v>
      </c>
      <c r="O625" s="42">
        <f t="shared" si="593"/>
        <v>15327.888000000001</v>
      </c>
      <c r="P625" s="42">
        <f>26246.42-1190.12</f>
        <v>25056.3</v>
      </c>
      <c r="Q625" s="42">
        <f t="shared" si="596"/>
        <v>38748.3508</v>
      </c>
      <c r="R625" s="42">
        <f t="shared" si="603"/>
        <v>11032.0272</v>
      </c>
      <c r="S625" s="42">
        <f t="shared" si="598"/>
        <v>33939.6492</v>
      </c>
    </row>
    <row r="626" spans="1:19" s="44" customFormat="1" ht="12">
      <c r="A626" s="17">
        <f t="shared" si="604"/>
        <v>524</v>
      </c>
      <c r="B626" s="68" t="s">
        <v>693</v>
      </c>
      <c r="C626" s="68" t="s">
        <v>374</v>
      </c>
      <c r="D626" s="17" t="s">
        <v>29</v>
      </c>
      <c r="E626" s="17" t="s">
        <v>41</v>
      </c>
      <c r="F626" s="42">
        <v>72688</v>
      </c>
      <c r="G626" s="42">
        <v>5874.3</v>
      </c>
      <c r="H626" s="42">
        <v>0</v>
      </c>
      <c r="I626" s="42">
        <f t="shared" si="597"/>
        <v>2086.1455999999998</v>
      </c>
      <c r="J626" s="42">
        <f t="shared" si="599"/>
        <v>5160.848</v>
      </c>
      <c r="K626" s="42">
        <f t="shared" si="600"/>
        <v>717.6</v>
      </c>
      <c r="L626" s="42">
        <f t="shared" si="601"/>
        <v>2209.7152000000001</v>
      </c>
      <c r="M626" s="42">
        <f t="shared" si="602"/>
        <v>5153.5792000000001</v>
      </c>
      <c r="N626" s="69"/>
      <c r="O626" s="42">
        <f t="shared" si="593"/>
        <v>15327.888000000001</v>
      </c>
      <c r="P626" s="42">
        <v>2167.21</v>
      </c>
      <c r="Q626" s="42">
        <f t="shared" si="596"/>
        <v>12337.370800000001</v>
      </c>
      <c r="R626" s="42">
        <f t="shared" si="603"/>
        <v>11032.0272</v>
      </c>
      <c r="S626" s="42">
        <f t="shared" si="598"/>
        <v>60350.629199999996</v>
      </c>
    </row>
    <row r="627" spans="1:19" s="44" customFormat="1" ht="12">
      <c r="A627" s="17">
        <f t="shared" si="604"/>
        <v>525</v>
      </c>
      <c r="B627" s="68" t="s">
        <v>694</v>
      </c>
      <c r="C627" s="68" t="s">
        <v>374</v>
      </c>
      <c r="D627" s="17" t="s">
        <v>29</v>
      </c>
      <c r="E627" s="17" t="s">
        <v>41</v>
      </c>
      <c r="F627" s="42">
        <v>72688</v>
      </c>
      <c r="G627" s="42">
        <v>12737.65</v>
      </c>
      <c r="H627" s="42">
        <v>0</v>
      </c>
      <c r="I627" s="42">
        <f t="shared" si="597"/>
        <v>2086.1455999999998</v>
      </c>
      <c r="J627" s="42">
        <f t="shared" si="599"/>
        <v>5160.848</v>
      </c>
      <c r="K627" s="42">
        <f t="shared" si="600"/>
        <v>717.6</v>
      </c>
      <c r="L627" s="42">
        <f t="shared" si="601"/>
        <v>2209.7152000000001</v>
      </c>
      <c r="M627" s="42">
        <f t="shared" si="602"/>
        <v>5153.5792000000001</v>
      </c>
      <c r="N627" s="69"/>
      <c r="O627" s="42">
        <f t="shared" si="593"/>
        <v>15327.888000000001</v>
      </c>
      <c r="P627" s="42">
        <v>8155.21</v>
      </c>
      <c r="Q627" s="42">
        <f t="shared" si="596"/>
        <v>25188.720800000003</v>
      </c>
      <c r="R627" s="42">
        <f t="shared" si="603"/>
        <v>11032.0272</v>
      </c>
      <c r="S627" s="42">
        <f t="shared" si="598"/>
        <v>47499.279199999997</v>
      </c>
    </row>
    <row r="628" spans="1:19" s="44" customFormat="1" ht="12">
      <c r="A628" s="17">
        <f t="shared" si="604"/>
        <v>526</v>
      </c>
      <c r="B628" s="68" t="s">
        <v>695</v>
      </c>
      <c r="C628" s="68" t="s">
        <v>374</v>
      </c>
      <c r="D628" s="17" t="s">
        <v>29</v>
      </c>
      <c r="E628" s="17" t="s">
        <v>41</v>
      </c>
      <c r="F628" s="42">
        <v>72688</v>
      </c>
      <c r="G628" s="42">
        <v>5874.3</v>
      </c>
      <c r="H628" s="42">
        <v>0</v>
      </c>
      <c r="I628" s="42">
        <f t="shared" si="597"/>
        <v>2086.1455999999998</v>
      </c>
      <c r="J628" s="42">
        <f t="shared" si="599"/>
        <v>5160.848</v>
      </c>
      <c r="K628" s="42">
        <f t="shared" si="600"/>
        <v>717.6</v>
      </c>
      <c r="L628" s="42">
        <f t="shared" si="601"/>
        <v>2209.7152000000001</v>
      </c>
      <c r="M628" s="42">
        <f t="shared" si="602"/>
        <v>5153.5792000000001</v>
      </c>
      <c r="N628" s="69"/>
      <c r="O628" s="42">
        <f t="shared" si="593"/>
        <v>15327.888000000001</v>
      </c>
      <c r="P628" s="42">
        <v>38034.17</v>
      </c>
      <c r="Q628" s="42">
        <f t="shared" si="596"/>
        <v>48204.330800000003</v>
      </c>
      <c r="R628" s="42">
        <f t="shared" si="603"/>
        <v>11032.0272</v>
      </c>
      <c r="S628" s="42">
        <f t="shared" si="598"/>
        <v>24483.669199999997</v>
      </c>
    </row>
    <row r="629" spans="1:19" s="44" customFormat="1" ht="12">
      <c r="A629" s="17">
        <f t="shared" si="604"/>
        <v>527</v>
      </c>
      <c r="B629" s="68" t="s">
        <v>696</v>
      </c>
      <c r="C629" s="68" t="s">
        <v>374</v>
      </c>
      <c r="D629" s="17" t="s">
        <v>29</v>
      </c>
      <c r="E629" s="17" t="s">
        <v>30</v>
      </c>
      <c r="F629" s="42">
        <v>72688</v>
      </c>
      <c r="G629" s="42">
        <v>11590.75</v>
      </c>
      <c r="H629" s="42">
        <v>0</v>
      </c>
      <c r="I629" s="42">
        <f t="shared" si="597"/>
        <v>2086.1455999999998</v>
      </c>
      <c r="J629" s="42">
        <f t="shared" si="599"/>
        <v>5160.848</v>
      </c>
      <c r="K629" s="42">
        <f t="shared" si="600"/>
        <v>717.6</v>
      </c>
      <c r="L629" s="42">
        <f t="shared" si="601"/>
        <v>2209.7152000000001</v>
      </c>
      <c r="M629" s="42">
        <f t="shared" si="602"/>
        <v>5153.5792000000001</v>
      </c>
      <c r="N629" s="69">
        <v>1190.1199999999999</v>
      </c>
      <c r="O629" s="42">
        <f t="shared" ref="O629:O692" si="605">I629+J629+K629+L629+M629</f>
        <v>15327.888000000001</v>
      </c>
      <c r="P629" s="42">
        <v>35884.75</v>
      </c>
      <c r="Q629" s="42">
        <f t="shared" si="596"/>
        <v>52961.480799999998</v>
      </c>
      <c r="R629" s="42">
        <f t="shared" si="603"/>
        <v>11032.0272</v>
      </c>
      <c r="S629" s="42">
        <f t="shared" si="598"/>
        <v>19726.519200000002</v>
      </c>
    </row>
    <row r="630" spans="1:19" s="44" customFormat="1" ht="12">
      <c r="A630" s="17">
        <f t="shared" si="604"/>
        <v>528</v>
      </c>
      <c r="B630" s="68" t="s">
        <v>697</v>
      </c>
      <c r="C630" s="68" t="s">
        <v>374</v>
      </c>
      <c r="D630" s="17" t="s">
        <v>29</v>
      </c>
      <c r="E630" s="17" t="s">
        <v>30</v>
      </c>
      <c r="F630" s="42">
        <v>72688</v>
      </c>
      <c r="G630" s="42">
        <v>5874.3</v>
      </c>
      <c r="H630" s="42">
        <v>0</v>
      </c>
      <c r="I630" s="42">
        <f t="shared" si="597"/>
        <v>2086.1455999999998</v>
      </c>
      <c r="J630" s="42">
        <f t="shared" si="599"/>
        <v>5160.848</v>
      </c>
      <c r="K630" s="42">
        <f t="shared" si="600"/>
        <v>717.6</v>
      </c>
      <c r="L630" s="42">
        <f t="shared" si="601"/>
        <v>2209.7152000000001</v>
      </c>
      <c r="M630" s="42">
        <f t="shared" si="602"/>
        <v>5153.5792000000001</v>
      </c>
      <c r="N630" s="69"/>
      <c r="O630" s="42">
        <f t="shared" si="605"/>
        <v>15327.888000000001</v>
      </c>
      <c r="P630" s="42">
        <v>32602.44</v>
      </c>
      <c r="Q630" s="42">
        <f t="shared" si="596"/>
        <v>42772.6008</v>
      </c>
      <c r="R630" s="42">
        <f t="shared" si="603"/>
        <v>11032.0272</v>
      </c>
      <c r="S630" s="42">
        <f t="shared" si="598"/>
        <v>29915.3992</v>
      </c>
    </row>
    <row r="631" spans="1:19" s="44" customFormat="1" ht="12">
      <c r="A631" s="17">
        <f t="shared" si="604"/>
        <v>529</v>
      </c>
      <c r="B631" s="68" t="s">
        <v>698</v>
      </c>
      <c r="C631" s="68" t="s">
        <v>374</v>
      </c>
      <c r="D631" s="17" t="s">
        <v>29</v>
      </c>
      <c r="E631" s="17" t="s">
        <v>41</v>
      </c>
      <c r="F631" s="42">
        <v>51161.51</v>
      </c>
      <c r="G631" s="42">
        <v>8144.53</v>
      </c>
      <c r="H631" s="42">
        <v>0</v>
      </c>
      <c r="I631" s="42">
        <f t="shared" si="597"/>
        <v>1468.335337</v>
      </c>
      <c r="J631" s="42">
        <f t="shared" si="599"/>
        <v>3632.4672099999998</v>
      </c>
      <c r="K631" s="42">
        <f t="shared" ref="K631:K634" si="606">F631*1.15%</f>
        <v>588.35736499999996</v>
      </c>
      <c r="L631" s="42">
        <f t="shared" si="601"/>
        <v>1555.309904</v>
      </c>
      <c r="M631" s="42">
        <f t="shared" si="602"/>
        <v>3627.3510590000005</v>
      </c>
      <c r="N631" s="69"/>
      <c r="O631" s="42">
        <f t="shared" si="605"/>
        <v>10871.820874999999</v>
      </c>
      <c r="P631" s="42">
        <v>1334.05</v>
      </c>
      <c r="Q631" s="42">
        <f t="shared" si="596"/>
        <v>12502.225241</v>
      </c>
      <c r="R631" s="42">
        <f t="shared" si="603"/>
        <v>7848.1756340000002</v>
      </c>
      <c r="S631" s="42">
        <f t="shared" si="598"/>
        <v>38659.284759000002</v>
      </c>
    </row>
    <row r="632" spans="1:19" s="44" customFormat="1" ht="12">
      <c r="A632" s="17">
        <f t="shared" si="604"/>
        <v>530</v>
      </c>
      <c r="B632" s="68" t="s">
        <v>699</v>
      </c>
      <c r="C632" s="68" t="s">
        <v>374</v>
      </c>
      <c r="D632" s="17" t="s">
        <v>29</v>
      </c>
      <c r="E632" s="17" t="s">
        <v>30</v>
      </c>
      <c r="F632" s="42">
        <v>38758.720000000001</v>
      </c>
      <c r="G632" s="42">
        <v>6640.33</v>
      </c>
      <c r="H632" s="42">
        <v>0</v>
      </c>
      <c r="I632" s="42">
        <f t="shared" si="597"/>
        <v>1112.375264</v>
      </c>
      <c r="J632" s="42">
        <f t="shared" si="599"/>
        <v>2751.8691199999998</v>
      </c>
      <c r="K632" s="42">
        <f t="shared" si="606"/>
        <v>445.72528</v>
      </c>
      <c r="L632" s="42">
        <f t="shared" si="601"/>
        <v>1178.2650880000001</v>
      </c>
      <c r="M632" s="42">
        <f t="shared" si="602"/>
        <v>2747.9932480000002</v>
      </c>
      <c r="N632" s="69"/>
      <c r="O632" s="42">
        <f t="shared" si="605"/>
        <v>8236.2279999999992</v>
      </c>
      <c r="P632" s="42">
        <v>1023.98</v>
      </c>
      <c r="Q632" s="42">
        <f t="shared" si="596"/>
        <v>9954.9503519999998</v>
      </c>
      <c r="R632" s="42">
        <f t="shared" si="603"/>
        <v>5945.5876480000006</v>
      </c>
      <c r="S632" s="42">
        <f t="shared" si="598"/>
        <v>28803.769648000001</v>
      </c>
    </row>
    <row r="633" spans="1:19" s="14" customFormat="1" ht="12">
      <c r="A633" s="17">
        <f t="shared" si="604"/>
        <v>531</v>
      </c>
      <c r="B633" s="12" t="s">
        <v>700</v>
      </c>
      <c r="C633" s="12" t="s">
        <v>65</v>
      </c>
      <c r="D633" s="11" t="s">
        <v>29</v>
      </c>
      <c r="E633" s="11" t="s">
        <v>30</v>
      </c>
      <c r="F633" s="13">
        <v>40000</v>
      </c>
      <c r="G633" s="13">
        <v>442.65</v>
      </c>
      <c r="H633" s="13">
        <v>0</v>
      </c>
      <c r="I633" s="13">
        <f t="shared" si="597"/>
        <v>1148</v>
      </c>
      <c r="J633" s="13">
        <f t="shared" si="599"/>
        <v>2839.9999999999995</v>
      </c>
      <c r="K633" s="13">
        <f t="shared" si="606"/>
        <v>460</v>
      </c>
      <c r="L633" s="13">
        <f t="shared" si="601"/>
        <v>1216</v>
      </c>
      <c r="M633" s="13">
        <f t="shared" si="602"/>
        <v>2836</v>
      </c>
      <c r="N633" s="67"/>
      <c r="O633" s="13">
        <f t="shared" ref="O633" si="607">I633+J633+K633+L633+M633</f>
        <v>8500</v>
      </c>
      <c r="P633" s="13"/>
      <c r="Q633" s="13">
        <f t="shared" ref="Q633" si="608">+I633+L633+N633+P633+G633+H633</f>
        <v>2806.65</v>
      </c>
      <c r="R633" s="13">
        <f t="shared" si="603"/>
        <v>6136</v>
      </c>
      <c r="S633" s="42">
        <f t="shared" ref="S633" si="609">+F633-Q633</f>
        <v>37193.35</v>
      </c>
    </row>
    <row r="634" spans="1:19" s="14" customFormat="1" ht="12">
      <c r="A634" s="17">
        <f t="shared" si="604"/>
        <v>532</v>
      </c>
      <c r="B634" s="12" t="s">
        <v>701</v>
      </c>
      <c r="C634" s="12" t="s">
        <v>38</v>
      </c>
      <c r="D634" s="11" t="s">
        <v>29</v>
      </c>
      <c r="E634" s="11" t="s">
        <v>30</v>
      </c>
      <c r="F634" s="13">
        <v>30000</v>
      </c>
      <c r="G634" s="13">
        <v>0</v>
      </c>
      <c r="H634" s="13">
        <v>0</v>
      </c>
      <c r="I634" s="13">
        <f t="shared" si="597"/>
        <v>861</v>
      </c>
      <c r="J634" s="13">
        <f t="shared" si="599"/>
        <v>2130</v>
      </c>
      <c r="K634" s="13">
        <f t="shared" si="606"/>
        <v>345</v>
      </c>
      <c r="L634" s="13">
        <f t="shared" si="601"/>
        <v>912</v>
      </c>
      <c r="M634" s="13">
        <f t="shared" si="602"/>
        <v>2127</v>
      </c>
      <c r="N634" s="67"/>
      <c r="O634" s="13">
        <f t="shared" si="605"/>
        <v>6375</v>
      </c>
      <c r="P634" s="13"/>
      <c r="Q634" s="13">
        <f t="shared" si="596"/>
        <v>1773</v>
      </c>
      <c r="R634" s="13">
        <f t="shared" si="603"/>
        <v>4602</v>
      </c>
      <c r="S634" s="42">
        <f t="shared" si="598"/>
        <v>28227</v>
      </c>
    </row>
    <row r="635" spans="1:19" s="14" customFormat="1" ht="12">
      <c r="A635" s="50" t="s">
        <v>386</v>
      </c>
      <c r="B635" s="57"/>
      <c r="C635" s="57"/>
      <c r="D635" s="55"/>
      <c r="E635" s="55"/>
      <c r="F635" s="57"/>
      <c r="G635" s="57"/>
      <c r="H635" s="56"/>
      <c r="I635" s="57"/>
      <c r="J635" s="56"/>
      <c r="K635" s="56"/>
      <c r="L635" s="57"/>
      <c r="M635" s="56"/>
      <c r="N635" s="70"/>
      <c r="O635" s="56"/>
      <c r="P635" s="56"/>
      <c r="Q635" s="56"/>
      <c r="R635" s="56"/>
      <c r="S635" s="56"/>
    </row>
    <row r="636" spans="1:19" s="44" customFormat="1" ht="12">
      <c r="A636" s="17">
        <f>A634+1</f>
        <v>533</v>
      </c>
      <c r="B636" s="68" t="s">
        <v>702</v>
      </c>
      <c r="C636" s="68" t="s">
        <v>703</v>
      </c>
      <c r="D636" s="17" t="s">
        <v>29</v>
      </c>
      <c r="E636" s="17" t="s">
        <v>30</v>
      </c>
      <c r="F636" s="42">
        <v>90671.21</v>
      </c>
      <c r="G636" s="42">
        <v>9911.01</v>
      </c>
      <c r="H636" s="42">
        <v>0</v>
      </c>
      <c r="I636" s="42">
        <f>+F636*2.87%</f>
        <v>2602.263727</v>
      </c>
      <c r="J636" s="42">
        <f>F636*7.1%</f>
        <v>6437.6559099999995</v>
      </c>
      <c r="K636" s="42">
        <f t="shared" ref="K636" si="610">62400*1.15%</f>
        <v>717.6</v>
      </c>
      <c r="L636" s="42">
        <f>+F636*3.04%</f>
        <v>2756.4047840000003</v>
      </c>
      <c r="M636" s="42">
        <f>F636*7.09%</f>
        <v>6428.5887890000013</v>
      </c>
      <c r="N636" s="69"/>
      <c r="O636" s="78">
        <f>I636+J636+K636+L636+M636</f>
        <v>18942.513210000001</v>
      </c>
      <c r="P636" s="81">
        <v>27136.85</v>
      </c>
      <c r="Q636" s="76">
        <f>+I636+L636+N636+P636+G636+H636</f>
        <v>42406.528510999997</v>
      </c>
      <c r="R636" s="42">
        <f>+M636+K636+J636</f>
        <v>13583.844699000001</v>
      </c>
      <c r="S636" s="42">
        <f>+F636-Q636</f>
        <v>48264.68148900001</v>
      </c>
    </row>
    <row r="637" spans="1:19" s="44" customFormat="1" ht="12">
      <c r="A637" s="17">
        <f>A636+1</f>
        <v>534</v>
      </c>
      <c r="B637" s="68" t="s">
        <v>704</v>
      </c>
      <c r="C637" s="68" t="s">
        <v>321</v>
      </c>
      <c r="D637" s="17" t="s">
        <v>45</v>
      </c>
      <c r="E637" s="17" t="s">
        <v>30</v>
      </c>
      <c r="F637" s="42">
        <v>34500</v>
      </c>
      <c r="G637" s="42">
        <v>0</v>
      </c>
      <c r="H637" s="42">
        <v>0</v>
      </c>
      <c r="I637" s="42">
        <f>+F637*2.87%</f>
        <v>990.15</v>
      </c>
      <c r="J637" s="42">
        <f>F637*7.1%</f>
        <v>2449.5</v>
      </c>
      <c r="K637" s="42">
        <f>F637*1.15%</f>
        <v>396.75</v>
      </c>
      <c r="L637" s="42">
        <f>+F637*3.04%</f>
        <v>1048.8</v>
      </c>
      <c r="M637" s="42">
        <f>F637*7.09%</f>
        <v>2446.0500000000002</v>
      </c>
      <c r="N637" s="69"/>
      <c r="O637" s="78">
        <f>I637+J637+K637+L637+M637</f>
        <v>7331.25</v>
      </c>
      <c r="P637" s="77">
        <v>2081</v>
      </c>
      <c r="Q637" s="76">
        <f>+I637+L637+N637+P637+G637+H637</f>
        <v>4119.95</v>
      </c>
      <c r="R637" s="42">
        <f>+M637+K637+J637</f>
        <v>5292.3</v>
      </c>
      <c r="S637" s="42">
        <f>+F637-Q637</f>
        <v>30380.05</v>
      </c>
    </row>
    <row r="638" spans="1:19" s="14" customFormat="1" ht="12">
      <c r="A638" s="11">
        <f>A637+1</f>
        <v>535</v>
      </c>
      <c r="B638" s="12" t="s">
        <v>705</v>
      </c>
      <c r="C638" s="12" t="s">
        <v>321</v>
      </c>
      <c r="D638" s="11" t="s">
        <v>45</v>
      </c>
      <c r="E638" s="11" t="s">
        <v>30</v>
      </c>
      <c r="F638" s="13">
        <v>34500</v>
      </c>
      <c r="G638" s="13">
        <v>0</v>
      </c>
      <c r="H638" s="13">
        <v>0</v>
      </c>
      <c r="I638" s="13">
        <f>+F638*2.87%</f>
        <v>990.15</v>
      </c>
      <c r="J638" s="13">
        <f>F638*7.1%</f>
        <v>2449.5</v>
      </c>
      <c r="K638" s="13">
        <f>F638*1.15%</f>
        <v>396.75</v>
      </c>
      <c r="L638" s="13">
        <f>+F638*3.04%</f>
        <v>1048.8</v>
      </c>
      <c r="M638" s="13">
        <f>F638*7.09%</f>
        <v>2446.0500000000002</v>
      </c>
      <c r="N638" s="67"/>
      <c r="O638" s="72">
        <f>I638+J638+K638+L638+M638</f>
        <v>7331.25</v>
      </c>
      <c r="P638" s="74">
        <v>2581</v>
      </c>
      <c r="Q638" s="73">
        <f>+I638+L638+N638+P638+G638+H638</f>
        <v>4619.95</v>
      </c>
      <c r="R638" s="13">
        <f>+M638+K638+J638</f>
        <v>5292.3</v>
      </c>
      <c r="S638" s="42">
        <f>+F638-Q638</f>
        <v>29880.05</v>
      </c>
    </row>
    <row r="639" spans="1:19" s="14" customFormat="1" ht="12">
      <c r="A639" s="11">
        <f>A638+1</f>
        <v>536</v>
      </c>
      <c r="B639" s="12" t="s">
        <v>706</v>
      </c>
      <c r="C639" s="12" t="s">
        <v>321</v>
      </c>
      <c r="D639" s="11" t="s">
        <v>29</v>
      </c>
      <c r="E639" s="11" t="s">
        <v>30</v>
      </c>
      <c r="F639" s="13">
        <v>34500</v>
      </c>
      <c r="G639" s="13">
        <v>0</v>
      </c>
      <c r="H639" s="13">
        <v>0</v>
      </c>
      <c r="I639" s="13">
        <f t="shared" si="597"/>
        <v>990.15</v>
      </c>
      <c r="J639" s="13">
        <f t="shared" ref="J639" si="611">F639*7.1%</f>
        <v>2449.5</v>
      </c>
      <c r="K639" s="13">
        <f t="shared" ref="K639" si="612">F639*1.15%</f>
        <v>396.75</v>
      </c>
      <c r="L639" s="13">
        <f t="shared" ref="L639" si="613">+F639*3.04%</f>
        <v>1048.8</v>
      </c>
      <c r="M639" s="13">
        <f t="shared" ref="M639" si="614">F639*7.09%</f>
        <v>2446.0500000000002</v>
      </c>
      <c r="N639" s="67">
        <v>1190.1199999999999</v>
      </c>
      <c r="O639" s="72">
        <f t="shared" si="605"/>
        <v>7331.25</v>
      </c>
      <c r="P639" s="74">
        <f>16646.92-1190.12</f>
        <v>15456.8</v>
      </c>
      <c r="Q639" s="73">
        <f t="shared" si="596"/>
        <v>18685.87</v>
      </c>
      <c r="R639" s="13">
        <f t="shared" ref="R639" si="615">+M639+K639+J639</f>
        <v>5292.3</v>
      </c>
      <c r="S639" s="42">
        <f t="shared" si="598"/>
        <v>15814.130000000001</v>
      </c>
    </row>
    <row r="640" spans="1:19" s="14" customFormat="1" ht="12">
      <c r="A640" s="50" t="s">
        <v>390</v>
      </c>
      <c r="B640" s="57"/>
      <c r="C640" s="57"/>
      <c r="D640" s="55"/>
      <c r="E640" s="55"/>
      <c r="F640" s="57"/>
      <c r="G640" s="57"/>
      <c r="H640" s="56"/>
      <c r="I640" s="57"/>
      <c r="J640" s="56"/>
      <c r="K640" s="56"/>
      <c r="L640" s="57"/>
      <c r="M640" s="56"/>
      <c r="N640" s="70"/>
      <c r="O640" s="56"/>
      <c r="P640" s="56"/>
      <c r="Q640" s="56"/>
      <c r="R640" s="56"/>
      <c r="S640" s="56"/>
    </row>
    <row r="641" spans="1:19" s="44" customFormat="1" ht="12">
      <c r="A641" s="11">
        <f>A639+1</f>
        <v>537</v>
      </c>
      <c r="B641" s="68" t="s">
        <v>707</v>
      </c>
      <c r="C641" s="68" t="s">
        <v>65</v>
      </c>
      <c r="D641" s="17" t="s">
        <v>29</v>
      </c>
      <c r="E641" s="17" t="s">
        <v>30</v>
      </c>
      <c r="F641" s="42">
        <v>30000</v>
      </c>
      <c r="G641" s="42">
        <v>0</v>
      </c>
      <c r="H641" s="42">
        <v>0</v>
      </c>
      <c r="I641" s="42">
        <f>+F641*2.87%</f>
        <v>861</v>
      </c>
      <c r="J641" s="42">
        <f>F641*7.1%</f>
        <v>2130</v>
      </c>
      <c r="K641" s="42">
        <f>F641*1.15%</f>
        <v>345</v>
      </c>
      <c r="L641" s="42">
        <f>+F641*3.04%</f>
        <v>912</v>
      </c>
      <c r="M641" s="42">
        <f>F641*7.09%</f>
        <v>2127</v>
      </c>
      <c r="N641" s="69"/>
      <c r="O641" s="42">
        <f>I641+J641+K641+L641+M641</f>
        <v>6375</v>
      </c>
      <c r="P641" s="69"/>
      <c r="Q641" s="42">
        <f>+I641+L641+N641+P641+G641+H641</f>
        <v>1773</v>
      </c>
      <c r="R641" s="42">
        <f>+M641+K641+J641</f>
        <v>4602</v>
      </c>
      <c r="S641" s="42">
        <f>+F641-Q641</f>
        <v>28227</v>
      </c>
    </row>
    <row r="642" spans="1:19" s="14" customFormat="1" ht="12">
      <c r="A642" s="50" t="s">
        <v>401</v>
      </c>
      <c r="B642" s="57"/>
      <c r="C642" s="57"/>
      <c r="D642" s="55"/>
      <c r="E642" s="55"/>
      <c r="F642" s="57"/>
      <c r="G642" s="57"/>
      <c r="H642" s="56"/>
      <c r="I642" s="57"/>
      <c r="J642" s="56"/>
      <c r="K642" s="56"/>
      <c r="L642" s="57"/>
      <c r="M642" s="56"/>
      <c r="N642" s="70"/>
      <c r="O642" s="56"/>
      <c r="P642" s="56"/>
      <c r="Q642" s="56"/>
      <c r="R642" s="56"/>
      <c r="S642" s="56"/>
    </row>
    <row r="643" spans="1:19" s="14" customFormat="1" ht="12">
      <c r="A643" s="11">
        <f>A641+1</f>
        <v>538</v>
      </c>
      <c r="B643" s="12" t="s">
        <v>708</v>
      </c>
      <c r="C643" s="12" t="s">
        <v>213</v>
      </c>
      <c r="D643" s="11" t="s">
        <v>29</v>
      </c>
      <c r="E643" s="11" t="s">
        <v>30</v>
      </c>
      <c r="F643" s="13">
        <v>93941.79</v>
      </c>
      <c r="G643" s="13">
        <v>15840.02</v>
      </c>
      <c r="H643" s="13">
        <v>0</v>
      </c>
      <c r="I643" s="13">
        <f t="shared" si="597"/>
        <v>2696.1293729999998</v>
      </c>
      <c r="J643" s="13">
        <f t="shared" ref="J643:J649" si="616">F643*7.1%</f>
        <v>6669.8670899999988</v>
      </c>
      <c r="K643" s="13">
        <f t="shared" ref="K643:K649" si="617">62400*1.15%</f>
        <v>717.6</v>
      </c>
      <c r="L643" s="13">
        <f t="shared" ref="L643:L649" si="618">+F643*3.04%</f>
        <v>2855.8304159999998</v>
      </c>
      <c r="M643" s="13">
        <f t="shared" ref="M643:M649" si="619">F643*7.09%</f>
        <v>6660.4729109999998</v>
      </c>
      <c r="N643" s="67">
        <v>1190.1199999999999</v>
      </c>
      <c r="O643" s="13">
        <f t="shared" si="605"/>
        <v>19599.899789999999</v>
      </c>
      <c r="P643" s="67">
        <v>47987.57</v>
      </c>
      <c r="Q643" s="13">
        <f t="shared" si="596"/>
        <v>70569.669789000007</v>
      </c>
      <c r="R643" s="13">
        <f t="shared" ref="R643:R649" si="620">+M643+K643+J643</f>
        <v>14047.940000999999</v>
      </c>
      <c r="S643" s="42">
        <f t="shared" si="598"/>
        <v>23372.120210999987</v>
      </c>
    </row>
    <row r="644" spans="1:19" s="14" customFormat="1" ht="12">
      <c r="A644" s="11">
        <f>A643+1</f>
        <v>539</v>
      </c>
      <c r="B644" s="12" t="s">
        <v>709</v>
      </c>
      <c r="C644" s="12" t="s">
        <v>213</v>
      </c>
      <c r="D644" s="11" t="s">
        <v>29</v>
      </c>
      <c r="E644" s="11" t="s">
        <v>30</v>
      </c>
      <c r="F644" s="13">
        <v>89834.81</v>
      </c>
      <c r="G644" s="13">
        <v>9714.26</v>
      </c>
      <c r="H644" s="13">
        <v>0</v>
      </c>
      <c r="I644" s="13">
        <f t="shared" si="597"/>
        <v>2578.259047</v>
      </c>
      <c r="J644" s="13">
        <f t="shared" si="616"/>
        <v>6378.2715099999996</v>
      </c>
      <c r="K644" s="13">
        <f t="shared" si="617"/>
        <v>717.6</v>
      </c>
      <c r="L644" s="13">
        <f t="shared" si="618"/>
        <v>2730.978224</v>
      </c>
      <c r="M644" s="13">
        <f t="shared" si="619"/>
        <v>6369.2880290000003</v>
      </c>
      <c r="N644" s="67"/>
      <c r="O644" s="13">
        <f t="shared" si="605"/>
        <v>18774.396810000002</v>
      </c>
      <c r="P644" s="67">
        <v>1377.53</v>
      </c>
      <c r="Q644" s="13">
        <f t="shared" si="596"/>
        <v>16401.027270999999</v>
      </c>
      <c r="R644" s="13">
        <f t="shared" si="620"/>
        <v>13465.159539</v>
      </c>
      <c r="S644" s="42">
        <f t="shared" si="598"/>
        <v>73433.782728999999</v>
      </c>
    </row>
    <row r="645" spans="1:19" s="14" customFormat="1" ht="12">
      <c r="A645" s="11">
        <f t="shared" ref="A645:A649" si="621">A644+1</f>
        <v>540</v>
      </c>
      <c r="B645" s="12" t="s">
        <v>710</v>
      </c>
      <c r="C645" s="12" t="s">
        <v>213</v>
      </c>
      <c r="D645" s="11" t="s">
        <v>29</v>
      </c>
      <c r="E645" s="11" t="s">
        <v>41</v>
      </c>
      <c r="F645" s="13">
        <v>89100</v>
      </c>
      <c r="G645" s="13">
        <v>16598.169999999998</v>
      </c>
      <c r="H645" s="13">
        <v>0</v>
      </c>
      <c r="I645" s="13">
        <f t="shared" si="597"/>
        <v>2557.17</v>
      </c>
      <c r="J645" s="13">
        <f t="shared" si="616"/>
        <v>6326.0999999999995</v>
      </c>
      <c r="K645" s="13">
        <f t="shared" si="617"/>
        <v>717.6</v>
      </c>
      <c r="L645" s="13">
        <f t="shared" si="618"/>
        <v>2708.64</v>
      </c>
      <c r="M645" s="13">
        <f t="shared" si="619"/>
        <v>6317.1900000000005</v>
      </c>
      <c r="N645" s="67"/>
      <c r="O645" s="13">
        <f t="shared" si="605"/>
        <v>18626.7</v>
      </c>
      <c r="P645" s="67">
        <v>1366.51</v>
      </c>
      <c r="Q645" s="13">
        <f t="shared" si="596"/>
        <v>23230.489999999998</v>
      </c>
      <c r="R645" s="13">
        <f t="shared" si="620"/>
        <v>13360.89</v>
      </c>
      <c r="S645" s="42">
        <f t="shared" si="598"/>
        <v>65869.510000000009</v>
      </c>
    </row>
    <row r="646" spans="1:19" s="14" customFormat="1" ht="12">
      <c r="A646" s="11">
        <f t="shared" si="621"/>
        <v>541</v>
      </c>
      <c r="B646" s="12" t="s">
        <v>711</v>
      </c>
      <c r="C646" s="12" t="s">
        <v>213</v>
      </c>
      <c r="D646" s="11" t="s">
        <v>29</v>
      </c>
      <c r="E646" s="11" t="s">
        <v>41</v>
      </c>
      <c r="F646" s="13">
        <v>89100</v>
      </c>
      <c r="G646" s="13">
        <v>16300.64</v>
      </c>
      <c r="H646" s="13">
        <v>0</v>
      </c>
      <c r="I646" s="13">
        <f t="shared" si="597"/>
        <v>2557.17</v>
      </c>
      <c r="J646" s="13">
        <f t="shared" si="616"/>
        <v>6326.0999999999995</v>
      </c>
      <c r="K646" s="13">
        <f t="shared" si="617"/>
        <v>717.6</v>
      </c>
      <c r="L646" s="13">
        <f t="shared" si="618"/>
        <v>2708.64</v>
      </c>
      <c r="M646" s="13">
        <f t="shared" si="619"/>
        <v>6317.1900000000005</v>
      </c>
      <c r="N646" s="67">
        <v>1190.1199999999999</v>
      </c>
      <c r="O646" s="13">
        <f t="shared" si="605"/>
        <v>18626.7</v>
      </c>
      <c r="P646" s="67">
        <v>2031.5100000000002</v>
      </c>
      <c r="Q646" s="13">
        <f t="shared" si="596"/>
        <v>24788.079999999998</v>
      </c>
      <c r="R646" s="13">
        <f t="shared" si="620"/>
        <v>13360.89</v>
      </c>
      <c r="S646" s="42">
        <f t="shared" si="598"/>
        <v>64311.92</v>
      </c>
    </row>
    <row r="647" spans="1:19" s="14" customFormat="1" ht="12">
      <c r="A647" s="11">
        <f t="shared" si="621"/>
        <v>542</v>
      </c>
      <c r="B647" s="12" t="s">
        <v>712</v>
      </c>
      <c r="C647" s="12" t="s">
        <v>213</v>
      </c>
      <c r="D647" s="11" t="s">
        <v>29</v>
      </c>
      <c r="E647" s="11" t="s">
        <v>30</v>
      </c>
      <c r="F647" s="13">
        <v>89100</v>
      </c>
      <c r="G647" s="13">
        <v>16300.64</v>
      </c>
      <c r="H647" s="13">
        <v>0</v>
      </c>
      <c r="I647" s="13">
        <f t="shared" si="597"/>
        <v>2557.17</v>
      </c>
      <c r="J647" s="13">
        <f t="shared" si="616"/>
        <v>6326.0999999999995</v>
      </c>
      <c r="K647" s="13">
        <f t="shared" si="617"/>
        <v>717.6</v>
      </c>
      <c r="L647" s="13">
        <f t="shared" si="618"/>
        <v>2708.64</v>
      </c>
      <c r="M647" s="13">
        <f t="shared" si="619"/>
        <v>6317.1900000000005</v>
      </c>
      <c r="N647" s="67">
        <v>1190.1199999999999</v>
      </c>
      <c r="O647" s="13">
        <f t="shared" si="605"/>
        <v>18626.7</v>
      </c>
      <c r="P647" s="67">
        <f>24221.89-1190.12</f>
        <v>23031.77</v>
      </c>
      <c r="Q647" s="13">
        <f t="shared" si="596"/>
        <v>45788.34</v>
      </c>
      <c r="R647" s="13">
        <f t="shared" si="620"/>
        <v>13360.89</v>
      </c>
      <c r="S647" s="42">
        <f t="shared" si="598"/>
        <v>43311.66</v>
      </c>
    </row>
    <row r="648" spans="1:19" s="14" customFormat="1" ht="12">
      <c r="A648" s="11">
        <f t="shared" si="621"/>
        <v>543</v>
      </c>
      <c r="B648" s="12" t="s">
        <v>713</v>
      </c>
      <c r="C648" s="12" t="s">
        <v>321</v>
      </c>
      <c r="D648" s="11" t="s">
        <v>29</v>
      </c>
      <c r="E648" s="11" t="s">
        <v>30</v>
      </c>
      <c r="F648" s="13">
        <v>34500</v>
      </c>
      <c r="G648" s="13">
        <v>0</v>
      </c>
      <c r="H648" s="13">
        <v>0</v>
      </c>
      <c r="I648" s="13">
        <f t="shared" si="597"/>
        <v>990.15</v>
      </c>
      <c r="J648" s="13">
        <f t="shared" si="616"/>
        <v>2449.5</v>
      </c>
      <c r="K648" s="13">
        <f t="shared" ref="K648" si="622">F648*1.15%</f>
        <v>396.75</v>
      </c>
      <c r="L648" s="13">
        <f t="shared" si="618"/>
        <v>1048.8</v>
      </c>
      <c r="M648" s="13">
        <f t="shared" si="619"/>
        <v>2446.0500000000002</v>
      </c>
      <c r="N648" s="67">
        <v>2380.2399999999998</v>
      </c>
      <c r="O648" s="13">
        <f t="shared" ref="O648" si="623">I648+J648+K648+L648+M648</f>
        <v>7331.25</v>
      </c>
      <c r="P648" s="67"/>
      <c r="Q648" s="13">
        <f t="shared" si="596"/>
        <v>4419.1899999999996</v>
      </c>
      <c r="R648" s="13">
        <f t="shared" si="620"/>
        <v>5292.3</v>
      </c>
      <c r="S648" s="42">
        <f t="shared" ref="S648" si="624">+F648-Q648</f>
        <v>30080.81</v>
      </c>
    </row>
    <row r="649" spans="1:19" s="14" customFormat="1" ht="12">
      <c r="A649" s="11">
        <f t="shared" si="621"/>
        <v>544</v>
      </c>
      <c r="B649" s="12" t="s">
        <v>714</v>
      </c>
      <c r="C649" s="12" t="s">
        <v>213</v>
      </c>
      <c r="D649" s="11" t="s">
        <v>29</v>
      </c>
      <c r="E649" s="11" t="s">
        <v>30</v>
      </c>
      <c r="F649" s="13">
        <v>89100</v>
      </c>
      <c r="G649" s="13">
        <v>16003.11</v>
      </c>
      <c r="H649" s="13">
        <v>0</v>
      </c>
      <c r="I649" s="13">
        <f t="shared" si="597"/>
        <v>2557.17</v>
      </c>
      <c r="J649" s="13">
        <f t="shared" si="616"/>
        <v>6326.0999999999995</v>
      </c>
      <c r="K649" s="13">
        <f t="shared" si="617"/>
        <v>717.6</v>
      </c>
      <c r="L649" s="13">
        <f t="shared" si="618"/>
        <v>2708.64</v>
      </c>
      <c r="M649" s="13">
        <f t="shared" si="619"/>
        <v>6317.1900000000005</v>
      </c>
      <c r="N649" s="67">
        <v>2380.2399999999998</v>
      </c>
      <c r="O649" s="13">
        <f t="shared" si="605"/>
        <v>18626.7</v>
      </c>
      <c r="P649" s="67">
        <v>3366.51</v>
      </c>
      <c r="Q649" s="13">
        <f t="shared" si="596"/>
        <v>27015.67</v>
      </c>
      <c r="R649" s="13">
        <f t="shared" si="620"/>
        <v>13360.89</v>
      </c>
      <c r="S649" s="42">
        <f t="shared" si="598"/>
        <v>62084.33</v>
      </c>
    </row>
    <row r="650" spans="1:19" s="14" customFormat="1" ht="12">
      <c r="A650" s="84" t="s">
        <v>715</v>
      </c>
      <c r="B650" s="85"/>
      <c r="C650" s="85"/>
      <c r="D650" s="58"/>
      <c r="E650" s="58"/>
      <c r="F650" s="59"/>
      <c r="G650" s="59"/>
      <c r="H650" s="59"/>
      <c r="I650" s="59"/>
      <c r="J650" s="59"/>
      <c r="K650" s="59"/>
      <c r="L650" s="59"/>
      <c r="M650" s="59"/>
      <c r="N650" s="60"/>
      <c r="O650" s="59"/>
      <c r="P650" s="60"/>
      <c r="Q650" s="59"/>
      <c r="R650" s="59"/>
      <c r="S650" s="59"/>
    </row>
    <row r="651" spans="1:19" s="14" customFormat="1" ht="12">
      <c r="A651" s="45" t="s">
        <v>302</v>
      </c>
      <c r="B651" s="62"/>
      <c r="C651" s="62"/>
      <c r="D651" s="55"/>
      <c r="E651" s="55"/>
      <c r="F651" s="56"/>
      <c r="G651" s="56"/>
      <c r="H651" s="56"/>
      <c r="I651" s="56"/>
      <c r="J651" s="56"/>
      <c r="K651" s="56"/>
      <c r="L651" s="56"/>
      <c r="M651" s="56"/>
      <c r="N651" s="70"/>
      <c r="O651" s="56"/>
      <c r="P651" s="70"/>
      <c r="Q651" s="56"/>
      <c r="R651" s="56"/>
      <c r="S651" s="56"/>
    </row>
    <row r="652" spans="1:19" s="14" customFormat="1" ht="12">
      <c r="A652" s="11">
        <f>A649+1</f>
        <v>545</v>
      </c>
      <c r="B652" s="12" t="s">
        <v>716</v>
      </c>
      <c r="C652" s="12" t="s">
        <v>140</v>
      </c>
      <c r="D652" s="11" t="s">
        <v>29</v>
      </c>
      <c r="E652" s="11" t="s">
        <v>41</v>
      </c>
      <c r="F652" s="13">
        <v>190000</v>
      </c>
      <c r="G652" s="13">
        <v>32938.959999999999</v>
      </c>
      <c r="H652" s="13">
        <v>0</v>
      </c>
      <c r="I652" s="13">
        <f t="shared" ref="I652:I710" si="625">+F652*2.87%</f>
        <v>5453</v>
      </c>
      <c r="J652" s="13">
        <f t="shared" ref="J652:J653" si="626">F652*7.1%</f>
        <v>13489.999999999998</v>
      </c>
      <c r="K652" s="13">
        <f t="shared" ref="K652" si="627">62400*1.15%</f>
        <v>717.6</v>
      </c>
      <c r="L652" s="13">
        <f>156000*3.04%</f>
        <v>4742.3999999999996</v>
      </c>
      <c r="M652" s="13">
        <f>156000*7.09%</f>
        <v>11060.400000000001</v>
      </c>
      <c r="N652" s="67">
        <v>2380.2399999999998</v>
      </c>
      <c r="O652" s="13">
        <f t="shared" si="605"/>
        <v>35463.4</v>
      </c>
      <c r="P652" s="67"/>
      <c r="Q652" s="13">
        <f t="shared" si="596"/>
        <v>45514.6</v>
      </c>
      <c r="R652" s="13">
        <f t="shared" ref="R652:R653" si="628">+M652+K652+J652</f>
        <v>25268</v>
      </c>
      <c r="S652" s="42">
        <f t="shared" si="598"/>
        <v>144485.4</v>
      </c>
    </row>
    <row r="653" spans="1:19" s="14" customFormat="1" ht="12">
      <c r="A653" s="11">
        <f t="shared" ref="A653" si="629">A652+1</f>
        <v>546</v>
      </c>
      <c r="B653" s="12" t="s">
        <v>717</v>
      </c>
      <c r="C653" s="12" t="s">
        <v>321</v>
      </c>
      <c r="D653" s="11" t="s">
        <v>29</v>
      </c>
      <c r="E653" s="11" t="s">
        <v>30</v>
      </c>
      <c r="F653" s="13">
        <v>40000</v>
      </c>
      <c r="G653" s="13">
        <v>442.65</v>
      </c>
      <c r="H653" s="13">
        <v>0</v>
      </c>
      <c r="I653" s="13">
        <f t="shared" si="625"/>
        <v>1148</v>
      </c>
      <c r="J653" s="13">
        <f t="shared" si="626"/>
        <v>2839.9999999999995</v>
      </c>
      <c r="K653" s="13">
        <f t="shared" ref="K653" si="630">F653*1.15%</f>
        <v>460</v>
      </c>
      <c r="L653" s="13">
        <f t="shared" ref="L653" si="631">+F653*3.04%</f>
        <v>1216</v>
      </c>
      <c r="M653" s="13">
        <f t="shared" ref="M653" si="632">F653*7.09%</f>
        <v>2836</v>
      </c>
      <c r="N653" s="67"/>
      <c r="O653" s="13">
        <f t="shared" si="605"/>
        <v>8500</v>
      </c>
      <c r="P653" s="67">
        <v>27346.42</v>
      </c>
      <c r="Q653" s="13">
        <f t="shared" si="596"/>
        <v>30153.07</v>
      </c>
      <c r="R653" s="13">
        <f t="shared" si="628"/>
        <v>6136</v>
      </c>
      <c r="S653" s="42">
        <f t="shared" si="598"/>
        <v>9846.93</v>
      </c>
    </row>
    <row r="654" spans="1:19" s="14" customFormat="1" ht="12">
      <c r="A654" s="50" t="s">
        <v>309</v>
      </c>
      <c r="B654" s="57"/>
      <c r="C654" s="57"/>
      <c r="D654" s="55"/>
      <c r="E654" s="55"/>
      <c r="F654" s="57"/>
      <c r="G654" s="57"/>
      <c r="H654" s="56"/>
      <c r="I654" s="57"/>
      <c r="J654" s="56"/>
      <c r="K654" s="56"/>
      <c r="L654" s="57"/>
      <c r="M654" s="56"/>
      <c r="N654" s="70"/>
      <c r="O654" s="56"/>
      <c r="P654" s="70"/>
      <c r="Q654" s="56"/>
      <c r="R654" s="56"/>
      <c r="S654" s="56"/>
    </row>
    <row r="655" spans="1:19" s="44" customFormat="1" ht="12">
      <c r="A655" s="17">
        <f>A653+1</f>
        <v>547</v>
      </c>
      <c r="B655" s="68" t="s">
        <v>718</v>
      </c>
      <c r="C655" s="68" t="s">
        <v>703</v>
      </c>
      <c r="D655" s="17" t="s">
        <v>29</v>
      </c>
      <c r="E655" s="17" t="s">
        <v>30</v>
      </c>
      <c r="F655" s="42">
        <v>94200.8</v>
      </c>
      <c r="G655" s="42">
        <v>17202.939999999999</v>
      </c>
      <c r="H655" s="42">
        <v>0</v>
      </c>
      <c r="I655" s="42">
        <f t="shared" si="625"/>
        <v>2703.5629600000002</v>
      </c>
      <c r="J655" s="42">
        <f t="shared" ref="J655:J657" si="633">F655*7.1%</f>
        <v>6688.2567999999992</v>
      </c>
      <c r="K655" s="42">
        <f t="shared" ref="K655" si="634">62400*1.15%</f>
        <v>717.6</v>
      </c>
      <c r="L655" s="42">
        <f t="shared" ref="L655:L657" si="635">+F655*3.04%</f>
        <v>2863.7043200000003</v>
      </c>
      <c r="M655" s="42">
        <f t="shared" ref="M655:M657" si="636">F655*7.09%</f>
        <v>6678.8367200000002</v>
      </c>
      <c r="N655" s="69">
        <v>2380.2399999999998</v>
      </c>
      <c r="O655" s="42">
        <f t="shared" si="605"/>
        <v>19651.960800000001</v>
      </c>
      <c r="P655" s="69">
        <f>3823.26-2380.24</f>
        <v>1443.0200000000004</v>
      </c>
      <c r="Q655" s="42">
        <f t="shared" si="596"/>
        <v>26593.467279999997</v>
      </c>
      <c r="R655" s="42">
        <f t="shared" ref="R655:R657" si="637">+M655+K655+J655</f>
        <v>14084.693520000001</v>
      </c>
      <c r="S655" s="42">
        <f t="shared" si="598"/>
        <v>67607.332720000006</v>
      </c>
    </row>
    <row r="656" spans="1:19" s="14" customFormat="1" ht="12">
      <c r="A656" s="11">
        <f t="shared" ref="A656:A657" si="638">A655+1</f>
        <v>548</v>
      </c>
      <c r="B656" s="12" t="s">
        <v>719</v>
      </c>
      <c r="C656" s="12" t="s">
        <v>129</v>
      </c>
      <c r="D656" s="11" t="s">
        <v>45</v>
      </c>
      <c r="E656" s="11" t="s">
        <v>41</v>
      </c>
      <c r="F656" s="13">
        <v>45000</v>
      </c>
      <c r="G656" s="13">
        <v>1148.33</v>
      </c>
      <c r="H656" s="13">
        <v>0</v>
      </c>
      <c r="I656" s="13">
        <f t="shared" si="625"/>
        <v>1291.5</v>
      </c>
      <c r="J656" s="13">
        <f t="shared" si="633"/>
        <v>3194.9999999999995</v>
      </c>
      <c r="K656" s="13">
        <f t="shared" ref="K656:K657" si="639">F656*1.15%</f>
        <v>517.5</v>
      </c>
      <c r="L656" s="13">
        <f t="shared" si="635"/>
        <v>1368</v>
      </c>
      <c r="M656" s="13">
        <f t="shared" si="636"/>
        <v>3190.5</v>
      </c>
      <c r="N656" s="67"/>
      <c r="O656" s="13">
        <f t="shared" si="605"/>
        <v>9562.5</v>
      </c>
      <c r="P656" s="67"/>
      <c r="Q656" s="13">
        <f t="shared" si="596"/>
        <v>3807.83</v>
      </c>
      <c r="R656" s="13">
        <f t="shared" si="637"/>
        <v>6903</v>
      </c>
      <c r="S656" s="42">
        <f t="shared" si="598"/>
        <v>41192.17</v>
      </c>
    </row>
    <row r="657" spans="1:19" s="14" customFormat="1" ht="12">
      <c r="A657" s="11">
        <f t="shared" si="638"/>
        <v>549</v>
      </c>
      <c r="B657" s="12" t="s">
        <v>720</v>
      </c>
      <c r="C657" s="12" t="s">
        <v>38</v>
      </c>
      <c r="D657" s="11" t="s">
        <v>29</v>
      </c>
      <c r="E657" s="11" t="s">
        <v>41</v>
      </c>
      <c r="F657" s="13">
        <v>34500</v>
      </c>
      <c r="G657" s="13">
        <v>0</v>
      </c>
      <c r="H657" s="13">
        <v>0</v>
      </c>
      <c r="I657" s="13">
        <f t="shared" si="625"/>
        <v>990.15</v>
      </c>
      <c r="J657" s="13">
        <f t="shared" si="633"/>
        <v>2449.5</v>
      </c>
      <c r="K657" s="13">
        <f t="shared" si="639"/>
        <v>396.75</v>
      </c>
      <c r="L657" s="13">
        <f t="shared" si="635"/>
        <v>1048.8</v>
      </c>
      <c r="M657" s="13">
        <f t="shared" si="636"/>
        <v>2446.0500000000002</v>
      </c>
      <c r="N657" s="67"/>
      <c r="O657" s="13">
        <f t="shared" si="605"/>
        <v>7331.25</v>
      </c>
      <c r="P657" s="67"/>
      <c r="Q657" s="13">
        <f t="shared" si="596"/>
        <v>2038.9499999999998</v>
      </c>
      <c r="R657" s="13">
        <f t="shared" si="637"/>
        <v>5292.3</v>
      </c>
      <c r="S657" s="42">
        <f t="shared" si="598"/>
        <v>32461.05</v>
      </c>
    </row>
    <row r="658" spans="1:19" s="14" customFormat="1" ht="12">
      <c r="A658" s="50" t="s">
        <v>721</v>
      </c>
      <c r="B658" s="57"/>
      <c r="C658" s="57"/>
      <c r="D658" s="55"/>
      <c r="E658" s="55"/>
      <c r="F658" s="57"/>
      <c r="G658" s="57"/>
      <c r="H658" s="56"/>
      <c r="I658" s="57"/>
      <c r="J658" s="56"/>
      <c r="K658" s="56"/>
      <c r="L658" s="57"/>
      <c r="M658" s="56"/>
      <c r="N658" s="70"/>
      <c r="O658" s="56"/>
      <c r="P658" s="70"/>
      <c r="Q658" s="56"/>
      <c r="R658" s="56"/>
      <c r="S658" s="56"/>
    </row>
    <row r="659" spans="1:19" s="14" customFormat="1" ht="12">
      <c r="A659" s="11">
        <f>A657+1</f>
        <v>550</v>
      </c>
      <c r="B659" s="12" t="s">
        <v>722</v>
      </c>
      <c r="C659" s="12" t="s">
        <v>55</v>
      </c>
      <c r="D659" s="11" t="s">
        <v>723</v>
      </c>
      <c r="E659" s="11" t="s">
        <v>30</v>
      </c>
      <c r="F659" s="42">
        <v>75000</v>
      </c>
      <c r="G659" s="13">
        <v>6309.38</v>
      </c>
      <c r="H659" s="13">
        <v>0</v>
      </c>
      <c r="I659" s="13">
        <f t="shared" si="625"/>
        <v>2152.5</v>
      </c>
      <c r="J659" s="13">
        <v>5324.9999999999991</v>
      </c>
      <c r="K659" s="13">
        <f t="shared" ref="K659" si="640">62400*1.15%</f>
        <v>717.6</v>
      </c>
      <c r="L659" s="13">
        <f t="shared" ref="L659:L670" si="641">+F659*3.04%</f>
        <v>2280</v>
      </c>
      <c r="M659" s="13">
        <v>5317.5</v>
      </c>
      <c r="N659" s="67"/>
      <c r="O659" s="13">
        <v>15695.171999999999</v>
      </c>
      <c r="P659" s="67"/>
      <c r="Q659" s="13">
        <v>10741.880000000001</v>
      </c>
      <c r="R659" s="13">
        <v>11262.671999999999</v>
      </c>
      <c r="S659" s="42">
        <f t="shared" si="598"/>
        <v>64258.119999999995</v>
      </c>
    </row>
    <row r="660" spans="1:19" s="14" customFormat="1" ht="12">
      <c r="A660" s="50" t="s">
        <v>311</v>
      </c>
      <c r="B660" s="57"/>
      <c r="C660" s="57"/>
      <c r="D660" s="55"/>
      <c r="E660" s="55"/>
      <c r="F660" s="57"/>
      <c r="G660" s="57"/>
      <c r="H660" s="56"/>
      <c r="I660" s="57"/>
      <c r="J660" s="56"/>
      <c r="K660" s="56"/>
      <c r="L660" s="57"/>
      <c r="M660" s="56"/>
      <c r="N660" s="70"/>
      <c r="O660" s="56"/>
      <c r="P660" s="70"/>
      <c r="Q660" s="56"/>
      <c r="R660" s="56"/>
      <c r="S660" s="56"/>
    </row>
    <row r="661" spans="1:19" s="44" customFormat="1" ht="12">
      <c r="A661" s="17">
        <f>A659+1</f>
        <v>551</v>
      </c>
      <c r="B661" s="68" t="s">
        <v>724</v>
      </c>
      <c r="C661" s="68" t="s">
        <v>244</v>
      </c>
      <c r="D661" s="17" t="s">
        <v>29</v>
      </c>
      <c r="E661" s="17" t="s">
        <v>41</v>
      </c>
      <c r="F661" s="42">
        <v>116276.16</v>
      </c>
      <c r="G661" s="42">
        <v>15636.4</v>
      </c>
      <c r="H661" s="42">
        <v>0</v>
      </c>
      <c r="I661" s="42">
        <f t="shared" si="625"/>
        <v>3337.1257920000003</v>
      </c>
      <c r="J661" s="42">
        <f t="shared" ref="J661:J670" si="642">F661*7.1%</f>
        <v>8255.60736</v>
      </c>
      <c r="K661" s="42">
        <f t="shared" ref="K661" si="643">62400*1.15%</f>
        <v>717.6</v>
      </c>
      <c r="L661" s="42">
        <f t="shared" si="641"/>
        <v>3534.7952640000003</v>
      </c>
      <c r="M661" s="42">
        <f t="shared" ref="M661:M670" si="644">F661*7.09%</f>
        <v>8243.9797440000002</v>
      </c>
      <c r="N661" s="69">
        <v>1190.1199999999999</v>
      </c>
      <c r="O661" s="78">
        <f t="shared" si="605"/>
        <v>24089.108160000003</v>
      </c>
      <c r="P661" s="81">
        <v>1774.15</v>
      </c>
      <c r="Q661" s="76">
        <f t="shared" si="596"/>
        <v>25472.591056000001</v>
      </c>
      <c r="R661" s="42">
        <f t="shared" ref="R661:R670" si="645">+M661+K661+J661</f>
        <v>17217.187104000001</v>
      </c>
      <c r="S661" s="42">
        <f t="shared" si="598"/>
        <v>90803.568943999999</v>
      </c>
    </row>
    <row r="662" spans="1:19" s="14" customFormat="1" ht="12">
      <c r="A662" s="11">
        <f t="shared" ref="A662:A670" si="646">A661+1</f>
        <v>552</v>
      </c>
      <c r="B662" s="12" t="s">
        <v>725</v>
      </c>
      <c r="C662" s="12" t="s">
        <v>55</v>
      </c>
      <c r="D662" s="11" t="s">
        <v>45</v>
      </c>
      <c r="E662" s="11" t="s">
        <v>30</v>
      </c>
      <c r="F662" s="13">
        <v>56500</v>
      </c>
      <c r="G662" s="13">
        <v>2828.05</v>
      </c>
      <c r="H662" s="13">
        <v>0</v>
      </c>
      <c r="I662" s="13">
        <f t="shared" si="625"/>
        <v>1621.55</v>
      </c>
      <c r="J662" s="13">
        <f t="shared" si="642"/>
        <v>4011.4999999999995</v>
      </c>
      <c r="K662" s="13">
        <f t="shared" ref="K662:K670" si="647">F662*1.15%</f>
        <v>649.75</v>
      </c>
      <c r="L662" s="13">
        <f t="shared" si="641"/>
        <v>1717.6</v>
      </c>
      <c r="M662" s="13">
        <f t="shared" si="644"/>
        <v>4005.8500000000004</v>
      </c>
      <c r="N662" s="67"/>
      <c r="O662" s="13">
        <f t="shared" si="605"/>
        <v>12006.25</v>
      </c>
      <c r="P662" s="75">
        <v>13717</v>
      </c>
      <c r="Q662" s="13">
        <f t="shared" si="596"/>
        <v>19884.2</v>
      </c>
      <c r="R662" s="13">
        <f t="shared" si="645"/>
        <v>8667.1</v>
      </c>
      <c r="S662" s="42">
        <f t="shared" si="598"/>
        <v>36615.800000000003</v>
      </c>
    </row>
    <row r="663" spans="1:19" s="14" customFormat="1" ht="12">
      <c r="A663" s="11">
        <f t="shared" si="646"/>
        <v>553</v>
      </c>
      <c r="B663" s="12" t="s">
        <v>726</v>
      </c>
      <c r="C663" s="12" t="s">
        <v>238</v>
      </c>
      <c r="D663" s="11" t="s">
        <v>45</v>
      </c>
      <c r="E663" s="11" t="s">
        <v>30</v>
      </c>
      <c r="F663" s="13">
        <v>45000</v>
      </c>
      <c r="G663" s="13">
        <v>1148.33</v>
      </c>
      <c r="H663" s="13">
        <v>0</v>
      </c>
      <c r="I663" s="13">
        <f t="shared" si="625"/>
        <v>1291.5</v>
      </c>
      <c r="J663" s="13">
        <f t="shared" si="642"/>
        <v>3194.9999999999995</v>
      </c>
      <c r="K663" s="13">
        <f t="shared" si="647"/>
        <v>517.5</v>
      </c>
      <c r="L663" s="13">
        <f t="shared" si="641"/>
        <v>1368</v>
      </c>
      <c r="M663" s="13">
        <f t="shared" si="644"/>
        <v>3190.5</v>
      </c>
      <c r="N663" s="67"/>
      <c r="O663" s="13">
        <f t="shared" si="605"/>
        <v>9562.5</v>
      </c>
      <c r="P663" s="67"/>
      <c r="Q663" s="13">
        <f t="shared" si="596"/>
        <v>3807.83</v>
      </c>
      <c r="R663" s="13">
        <f t="shared" si="645"/>
        <v>6903</v>
      </c>
      <c r="S663" s="42">
        <f t="shared" si="598"/>
        <v>41192.17</v>
      </c>
    </row>
    <row r="664" spans="1:19" s="14" customFormat="1" ht="12">
      <c r="A664" s="11">
        <f t="shared" si="646"/>
        <v>554</v>
      </c>
      <c r="B664" s="12" t="s">
        <v>727</v>
      </c>
      <c r="C664" s="12" t="s">
        <v>111</v>
      </c>
      <c r="D664" s="11" t="s">
        <v>45</v>
      </c>
      <c r="E664" s="11" t="s">
        <v>30</v>
      </c>
      <c r="F664" s="13">
        <v>41175.75</v>
      </c>
      <c r="G664" s="13">
        <v>251.55</v>
      </c>
      <c r="H664" s="13">
        <v>0</v>
      </c>
      <c r="I664" s="13">
        <f t="shared" si="625"/>
        <v>1181.744025</v>
      </c>
      <c r="J664" s="13">
        <f t="shared" si="642"/>
        <v>2923.4782499999997</v>
      </c>
      <c r="K664" s="13">
        <f t="shared" si="647"/>
        <v>473.52112499999998</v>
      </c>
      <c r="L664" s="13">
        <f t="shared" si="641"/>
        <v>1251.7428</v>
      </c>
      <c r="M664" s="13">
        <f t="shared" si="644"/>
        <v>2919.3606750000004</v>
      </c>
      <c r="N664" s="67">
        <v>2380.2399999999998</v>
      </c>
      <c r="O664" s="13">
        <f t="shared" si="605"/>
        <v>8749.8468750000011</v>
      </c>
      <c r="P664" s="67"/>
      <c r="Q664" s="13">
        <f t="shared" si="596"/>
        <v>5065.2768249999999</v>
      </c>
      <c r="R664" s="13">
        <f t="shared" si="645"/>
        <v>6316.3600499999993</v>
      </c>
      <c r="S664" s="42">
        <f t="shared" si="598"/>
        <v>36110.473174999999</v>
      </c>
    </row>
    <row r="665" spans="1:19" s="14" customFormat="1" ht="12">
      <c r="A665" s="11">
        <f t="shared" si="646"/>
        <v>555</v>
      </c>
      <c r="B665" s="12" t="s">
        <v>728</v>
      </c>
      <c r="C665" s="12" t="s">
        <v>65</v>
      </c>
      <c r="D665" s="11" t="s">
        <v>29</v>
      </c>
      <c r="E665" s="11" t="s">
        <v>30</v>
      </c>
      <c r="F665" s="13">
        <v>40000</v>
      </c>
      <c r="G665" s="13">
        <v>264.13</v>
      </c>
      <c r="H665" s="13">
        <v>0</v>
      </c>
      <c r="I665" s="13">
        <f t="shared" si="625"/>
        <v>1148</v>
      </c>
      <c r="J665" s="13">
        <f t="shared" si="642"/>
        <v>2839.9999999999995</v>
      </c>
      <c r="K665" s="13">
        <f t="shared" si="647"/>
        <v>460</v>
      </c>
      <c r="L665" s="13">
        <f t="shared" si="641"/>
        <v>1216</v>
      </c>
      <c r="M665" s="13">
        <f t="shared" si="644"/>
        <v>2836</v>
      </c>
      <c r="N665" s="67">
        <v>1190.1199999999999</v>
      </c>
      <c r="O665" s="13">
        <f t="shared" si="605"/>
        <v>8500</v>
      </c>
      <c r="P665" s="67"/>
      <c r="Q665" s="13">
        <f t="shared" si="596"/>
        <v>3818.25</v>
      </c>
      <c r="R665" s="13">
        <f t="shared" si="645"/>
        <v>6136</v>
      </c>
      <c r="S665" s="42">
        <f t="shared" si="598"/>
        <v>36181.75</v>
      </c>
    </row>
    <row r="666" spans="1:19" s="14" customFormat="1" ht="12">
      <c r="A666" s="11">
        <f t="shared" si="646"/>
        <v>556</v>
      </c>
      <c r="B666" s="12" t="s">
        <v>729</v>
      </c>
      <c r="C666" s="12" t="s">
        <v>65</v>
      </c>
      <c r="D666" s="11" t="s">
        <v>29</v>
      </c>
      <c r="E666" s="11" t="s">
        <v>30</v>
      </c>
      <c r="F666" s="13">
        <v>33702.550000000003</v>
      </c>
      <c r="G666" s="13">
        <v>0</v>
      </c>
      <c r="H666" s="13">
        <v>0</v>
      </c>
      <c r="I666" s="13">
        <f t="shared" si="625"/>
        <v>967.26318500000002</v>
      </c>
      <c r="J666" s="13">
        <f t="shared" si="642"/>
        <v>2392.88105</v>
      </c>
      <c r="K666" s="13">
        <f t="shared" si="647"/>
        <v>387.57932500000004</v>
      </c>
      <c r="L666" s="13">
        <f t="shared" si="641"/>
        <v>1024.5575200000001</v>
      </c>
      <c r="M666" s="13">
        <f t="shared" si="644"/>
        <v>2389.5107950000001</v>
      </c>
      <c r="N666" s="67">
        <v>2380.2399999999998</v>
      </c>
      <c r="O666" s="13">
        <f t="shared" si="605"/>
        <v>7161.7918749999999</v>
      </c>
      <c r="P666" s="67">
        <f>8926.24-2380.24</f>
        <v>6546</v>
      </c>
      <c r="Q666" s="13">
        <f t="shared" ref="Q666:Q732" si="648">+I666+L666+N666+P666+G666+H666</f>
        <v>10918.060705</v>
      </c>
      <c r="R666" s="13">
        <f t="shared" si="645"/>
        <v>5169.9711700000007</v>
      </c>
      <c r="S666" s="42">
        <f t="shared" si="598"/>
        <v>22784.489295000003</v>
      </c>
    </row>
    <row r="667" spans="1:19" s="14" customFormat="1" ht="12">
      <c r="A667" s="11">
        <f t="shared" si="646"/>
        <v>557</v>
      </c>
      <c r="B667" s="12" t="s">
        <v>730</v>
      </c>
      <c r="C667" s="12" t="s">
        <v>38</v>
      </c>
      <c r="D667" s="11" t="s">
        <v>29</v>
      </c>
      <c r="E667" s="11" t="s">
        <v>30</v>
      </c>
      <c r="F667" s="13">
        <v>30000</v>
      </c>
      <c r="G667" s="13">
        <v>0</v>
      </c>
      <c r="H667" s="13">
        <v>0</v>
      </c>
      <c r="I667" s="13">
        <f t="shared" si="625"/>
        <v>861</v>
      </c>
      <c r="J667" s="13">
        <f t="shared" si="642"/>
        <v>2130</v>
      </c>
      <c r="K667" s="13">
        <f t="shared" si="647"/>
        <v>345</v>
      </c>
      <c r="L667" s="13">
        <f t="shared" si="641"/>
        <v>912</v>
      </c>
      <c r="M667" s="13">
        <f t="shared" si="644"/>
        <v>2127</v>
      </c>
      <c r="N667" s="67">
        <v>2380.2399999999998</v>
      </c>
      <c r="O667" s="13">
        <f t="shared" si="605"/>
        <v>6375</v>
      </c>
      <c r="P667" s="67"/>
      <c r="Q667" s="13">
        <f t="shared" si="648"/>
        <v>4153.24</v>
      </c>
      <c r="R667" s="13">
        <f t="shared" si="645"/>
        <v>4602</v>
      </c>
      <c r="S667" s="42">
        <f t="shared" si="598"/>
        <v>25846.760000000002</v>
      </c>
    </row>
    <row r="668" spans="1:19" s="14" customFormat="1" ht="12">
      <c r="A668" s="11">
        <f t="shared" si="646"/>
        <v>558</v>
      </c>
      <c r="B668" s="12" t="s">
        <v>731</v>
      </c>
      <c r="C668" s="12" t="s">
        <v>38</v>
      </c>
      <c r="D668" s="11" t="s">
        <v>29</v>
      </c>
      <c r="E668" s="11" t="s">
        <v>30</v>
      </c>
      <c r="F668" s="13">
        <v>30000</v>
      </c>
      <c r="G668" s="13">
        <v>0</v>
      </c>
      <c r="H668" s="13">
        <v>0</v>
      </c>
      <c r="I668" s="13">
        <f t="shared" si="625"/>
        <v>861</v>
      </c>
      <c r="J668" s="13">
        <f t="shared" si="642"/>
        <v>2130</v>
      </c>
      <c r="K668" s="13">
        <f t="shared" si="647"/>
        <v>345</v>
      </c>
      <c r="L668" s="13">
        <f t="shared" si="641"/>
        <v>912</v>
      </c>
      <c r="M668" s="13">
        <f t="shared" si="644"/>
        <v>2127</v>
      </c>
      <c r="N668" s="67"/>
      <c r="O668" s="13">
        <f t="shared" si="605"/>
        <v>6375</v>
      </c>
      <c r="P668" s="67"/>
      <c r="Q668" s="13">
        <f t="shared" si="648"/>
        <v>1773</v>
      </c>
      <c r="R668" s="13">
        <f t="shared" si="645"/>
        <v>4602</v>
      </c>
      <c r="S668" s="42">
        <f t="shared" si="598"/>
        <v>28227</v>
      </c>
    </row>
    <row r="669" spans="1:19" s="14" customFormat="1" ht="12">
      <c r="A669" s="11">
        <f t="shared" si="646"/>
        <v>559</v>
      </c>
      <c r="B669" s="12" t="s">
        <v>732</v>
      </c>
      <c r="C669" s="12" t="s">
        <v>38</v>
      </c>
      <c r="D669" s="11" t="s">
        <v>29</v>
      </c>
      <c r="E669" s="11" t="s">
        <v>30</v>
      </c>
      <c r="F669" s="13">
        <v>22000</v>
      </c>
      <c r="G669" s="13">
        <v>0</v>
      </c>
      <c r="H669" s="13">
        <v>0</v>
      </c>
      <c r="I669" s="13">
        <f t="shared" si="625"/>
        <v>631.4</v>
      </c>
      <c r="J669" s="13">
        <f t="shared" si="642"/>
        <v>1561.9999999999998</v>
      </c>
      <c r="K669" s="13">
        <f t="shared" si="647"/>
        <v>253</v>
      </c>
      <c r="L669" s="13">
        <f t="shared" si="641"/>
        <v>668.8</v>
      </c>
      <c r="M669" s="13">
        <f t="shared" si="644"/>
        <v>1559.8000000000002</v>
      </c>
      <c r="N669" s="67"/>
      <c r="O669" s="13">
        <f t="shared" si="605"/>
        <v>4675</v>
      </c>
      <c r="P669" s="67"/>
      <c r="Q669" s="13">
        <f t="shared" si="648"/>
        <v>1300.1999999999998</v>
      </c>
      <c r="R669" s="13">
        <f t="shared" si="645"/>
        <v>3374.8</v>
      </c>
      <c r="S669" s="42">
        <f t="shared" si="598"/>
        <v>20699.8</v>
      </c>
    </row>
    <row r="670" spans="1:19" s="14" customFormat="1" ht="12">
      <c r="A670" s="11">
        <f t="shared" si="646"/>
        <v>560</v>
      </c>
      <c r="B670" s="12" t="s">
        <v>733</v>
      </c>
      <c r="C670" s="12" t="s">
        <v>734</v>
      </c>
      <c r="D670" s="11" t="s">
        <v>29</v>
      </c>
      <c r="E670" s="11" t="s">
        <v>30</v>
      </c>
      <c r="F670" s="13">
        <v>29221.5</v>
      </c>
      <c r="G670" s="13">
        <v>0</v>
      </c>
      <c r="H670" s="13">
        <v>0</v>
      </c>
      <c r="I670" s="13">
        <f t="shared" si="625"/>
        <v>838.65705000000003</v>
      </c>
      <c r="J670" s="13">
        <f t="shared" si="642"/>
        <v>2074.7264999999998</v>
      </c>
      <c r="K670" s="13">
        <f t="shared" si="647"/>
        <v>336.04725000000002</v>
      </c>
      <c r="L670" s="13">
        <f t="shared" si="641"/>
        <v>888.33360000000005</v>
      </c>
      <c r="M670" s="13">
        <f t="shared" si="644"/>
        <v>2071.8043500000003</v>
      </c>
      <c r="N670" s="67"/>
      <c r="O670" s="13">
        <f t="shared" si="605"/>
        <v>6209.5687500000004</v>
      </c>
      <c r="P670" s="67"/>
      <c r="Q670" s="13">
        <f t="shared" si="648"/>
        <v>1726.9906500000002</v>
      </c>
      <c r="R670" s="13">
        <f t="shared" si="645"/>
        <v>4482.5781000000006</v>
      </c>
      <c r="S670" s="42">
        <f t="shared" si="598"/>
        <v>27494.50935</v>
      </c>
    </row>
    <row r="671" spans="1:19" s="14" customFormat="1" ht="12">
      <c r="A671" s="50" t="s">
        <v>328</v>
      </c>
      <c r="B671" s="57"/>
      <c r="C671" s="57"/>
      <c r="D671" s="55"/>
      <c r="E671" s="55"/>
      <c r="F671" s="57"/>
      <c r="G671" s="57"/>
      <c r="H671" s="56"/>
      <c r="I671" s="57"/>
      <c r="J671" s="56"/>
      <c r="K671" s="56"/>
      <c r="L671" s="57"/>
      <c r="M671" s="56"/>
      <c r="N671" s="70"/>
      <c r="O671" s="56"/>
      <c r="P671" s="70"/>
      <c r="Q671" s="56"/>
      <c r="R671" s="56"/>
      <c r="S671" s="56"/>
    </row>
    <row r="672" spans="1:19" s="14" customFormat="1" ht="12">
      <c r="A672" s="11">
        <f>A670+1</f>
        <v>561</v>
      </c>
      <c r="B672" s="12" t="s">
        <v>735</v>
      </c>
      <c r="C672" s="12" t="s">
        <v>40</v>
      </c>
      <c r="D672" s="11" t="s">
        <v>29</v>
      </c>
      <c r="E672" s="11" t="s">
        <v>41</v>
      </c>
      <c r="F672" s="13">
        <v>37000</v>
      </c>
      <c r="G672" s="13">
        <v>19.25</v>
      </c>
      <c r="H672" s="13">
        <v>0</v>
      </c>
      <c r="I672" s="13">
        <f t="shared" si="625"/>
        <v>1061.9000000000001</v>
      </c>
      <c r="J672" s="13">
        <f t="shared" ref="J672:J739" si="649">F672*7.1%</f>
        <v>2626.9999999999995</v>
      </c>
      <c r="K672" s="13">
        <f t="shared" ref="K672:K739" si="650">F672*1.15%</f>
        <v>425.5</v>
      </c>
      <c r="L672" s="13">
        <f t="shared" ref="L672:L735" si="651">+F672*3.04%</f>
        <v>1124.8</v>
      </c>
      <c r="M672" s="13">
        <f t="shared" ref="M672:M739" si="652">F672*7.09%</f>
        <v>2623.3</v>
      </c>
      <c r="N672" s="67"/>
      <c r="O672" s="13">
        <f t="shared" si="605"/>
        <v>7862.5</v>
      </c>
      <c r="P672" s="67">
        <v>9648.27</v>
      </c>
      <c r="Q672" s="13">
        <f t="shared" si="648"/>
        <v>11854.220000000001</v>
      </c>
      <c r="R672" s="13">
        <f t="shared" ref="R672:R739" si="653">+M672+K672+J672</f>
        <v>5675.7999999999993</v>
      </c>
      <c r="S672" s="42">
        <f t="shared" si="598"/>
        <v>25145.78</v>
      </c>
    </row>
    <row r="673" spans="1:19" s="14" customFormat="1" ht="12">
      <c r="A673" s="11">
        <f t="shared" ref="A673:A741" si="654">A672+1</f>
        <v>562</v>
      </c>
      <c r="B673" s="12" t="s">
        <v>736</v>
      </c>
      <c r="C673" s="12" t="s">
        <v>40</v>
      </c>
      <c r="D673" s="11" t="s">
        <v>29</v>
      </c>
      <c r="E673" s="11" t="s">
        <v>41</v>
      </c>
      <c r="F673" s="13">
        <v>26355</v>
      </c>
      <c r="G673" s="13">
        <v>0</v>
      </c>
      <c r="H673" s="13">
        <v>0</v>
      </c>
      <c r="I673" s="13">
        <f t="shared" si="625"/>
        <v>756.38850000000002</v>
      </c>
      <c r="J673" s="13">
        <f t="shared" si="649"/>
        <v>1871.2049999999999</v>
      </c>
      <c r="K673" s="13">
        <f t="shared" si="650"/>
        <v>303.08249999999998</v>
      </c>
      <c r="L673" s="13">
        <f t="shared" si="651"/>
        <v>801.19200000000001</v>
      </c>
      <c r="M673" s="13">
        <f t="shared" si="652"/>
        <v>1868.5695000000001</v>
      </c>
      <c r="N673" s="67"/>
      <c r="O673" s="13">
        <f t="shared" si="605"/>
        <v>5600.4375</v>
      </c>
      <c r="P673" s="67">
        <v>19234.5</v>
      </c>
      <c r="Q673" s="13">
        <f t="shared" si="648"/>
        <v>20792.0805</v>
      </c>
      <c r="R673" s="13">
        <f t="shared" si="653"/>
        <v>4042.857</v>
      </c>
      <c r="S673" s="42">
        <f t="shared" si="598"/>
        <v>5562.9195</v>
      </c>
    </row>
    <row r="674" spans="1:19" s="14" customFormat="1" ht="12">
      <c r="A674" s="11">
        <f t="shared" si="654"/>
        <v>563</v>
      </c>
      <c r="B674" s="12" t="s">
        <v>737</v>
      </c>
      <c r="C674" s="12" t="s">
        <v>40</v>
      </c>
      <c r="D674" s="11" t="s">
        <v>29</v>
      </c>
      <c r="E674" s="11" t="s">
        <v>41</v>
      </c>
      <c r="F674" s="13">
        <v>26355</v>
      </c>
      <c r="G674" s="13">
        <v>0</v>
      </c>
      <c r="H674" s="13">
        <v>0</v>
      </c>
      <c r="I674" s="13">
        <f t="shared" si="625"/>
        <v>756.38850000000002</v>
      </c>
      <c r="J674" s="13">
        <f t="shared" si="649"/>
        <v>1871.2049999999999</v>
      </c>
      <c r="K674" s="13">
        <f t="shared" si="650"/>
        <v>303.08249999999998</v>
      </c>
      <c r="L674" s="13">
        <f t="shared" si="651"/>
        <v>801.19200000000001</v>
      </c>
      <c r="M674" s="13">
        <f t="shared" si="652"/>
        <v>1868.5695000000001</v>
      </c>
      <c r="N674" s="67"/>
      <c r="O674" s="13">
        <f t="shared" si="605"/>
        <v>5600.4375</v>
      </c>
      <c r="P674" s="67">
        <v>2928</v>
      </c>
      <c r="Q674" s="13">
        <f t="shared" si="648"/>
        <v>4485.5805</v>
      </c>
      <c r="R674" s="13">
        <f t="shared" si="653"/>
        <v>4042.857</v>
      </c>
      <c r="S674" s="42">
        <f t="shared" si="598"/>
        <v>21869.4195</v>
      </c>
    </row>
    <row r="675" spans="1:19" s="14" customFormat="1" ht="12">
      <c r="A675" s="11">
        <f t="shared" si="654"/>
        <v>564</v>
      </c>
      <c r="B675" s="12" t="s">
        <v>738</v>
      </c>
      <c r="C675" s="12" t="s">
        <v>40</v>
      </c>
      <c r="D675" s="11" t="s">
        <v>29</v>
      </c>
      <c r="E675" s="11" t="s">
        <v>41</v>
      </c>
      <c r="F675" s="13">
        <v>26355</v>
      </c>
      <c r="G675" s="13">
        <v>0</v>
      </c>
      <c r="H675" s="13">
        <v>0</v>
      </c>
      <c r="I675" s="13">
        <f t="shared" si="625"/>
        <v>756.38850000000002</v>
      </c>
      <c r="J675" s="13">
        <f t="shared" si="649"/>
        <v>1871.2049999999999</v>
      </c>
      <c r="K675" s="13">
        <f t="shared" si="650"/>
        <v>303.08249999999998</v>
      </c>
      <c r="L675" s="13">
        <f t="shared" si="651"/>
        <v>801.19200000000001</v>
      </c>
      <c r="M675" s="13">
        <f t="shared" si="652"/>
        <v>1868.5695000000001</v>
      </c>
      <c r="N675" s="67"/>
      <c r="O675" s="13">
        <f t="shared" si="605"/>
        <v>5600.4375</v>
      </c>
      <c r="P675" s="67">
        <v>10755.75</v>
      </c>
      <c r="Q675" s="13">
        <f t="shared" si="648"/>
        <v>12313.3305</v>
      </c>
      <c r="R675" s="13">
        <f t="shared" si="653"/>
        <v>4042.857</v>
      </c>
      <c r="S675" s="42">
        <f t="shared" ref="S675:S738" si="655">+F675-Q675</f>
        <v>14041.6695</v>
      </c>
    </row>
    <row r="676" spans="1:19" s="14" customFormat="1" ht="12">
      <c r="A676" s="11">
        <f t="shared" si="654"/>
        <v>565</v>
      </c>
      <c r="B676" s="12" t="s">
        <v>739</v>
      </c>
      <c r="C676" s="12" t="s">
        <v>168</v>
      </c>
      <c r="D676" s="11" t="s">
        <v>29</v>
      </c>
      <c r="E676" s="11" t="s">
        <v>41</v>
      </c>
      <c r="F676" s="13">
        <v>30919.77</v>
      </c>
      <c r="G676" s="13">
        <v>0</v>
      </c>
      <c r="H676" s="13">
        <v>0</v>
      </c>
      <c r="I676" s="13">
        <f t="shared" si="625"/>
        <v>887.39739899999995</v>
      </c>
      <c r="J676" s="13">
        <f t="shared" si="649"/>
        <v>2195.3036699999998</v>
      </c>
      <c r="K676" s="13">
        <f t="shared" si="650"/>
        <v>355.57735500000001</v>
      </c>
      <c r="L676" s="13">
        <f t="shared" si="651"/>
        <v>939.96100799999999</v>
      </c>
      <c r="M676" s="13">
        <f t="shared" si="652"/>
        <v>2192.2116930000002</v>
      </c>
      <c r="N676" s="67"/>
      <c r="O676" s="13">
        <f t="shared" si="605"/>
        <v>6570.4511249999996</v>
      </c>
      <c r="P676" s="67"/>
      <c r="Q676" s="13">
        <f t="shared" si="648"/>
        <v>1827.3584069999999</v>
      </c>
      <c r="R676" s="13">
        <f t="shared" si="653"/>
        <v>4743.0927179999999</v>
      </c>
      <c r="S676" s="42">
        <f t="shared" si="655"/>
        <v>29092.411593000001</v>
      </c>
    </row>
    <row r="677" spans="1:19" s="14" customFormat="1" ht="12">
      <c r="A677" s="11">
        <f t="shared" si="654"/>
        <v>566</v>
      </c>
      <c r="B677" s="12" t="s">
        <v>740</v>
      </c>
      <c r="C677" s="12" t="s">
        <v>168</v>
      </c>
      <c r="D677" s="11" t="s">
        <v>29</v>
      </c>
      <c r="E677" s="11" t="s">
        <v>41</v>
      </c>
      <c r="F677" s="13">
        <v>30000</v>
      </c>
      <c r="G677" s="13">
        <v>0</v>
      </c>
      <c r="H677" s="13">
        <v>0</v>
      </c>
      <c r="I677" s="13">
        <f t="shared" si="625"/>
        <v>861</v>
      </c>
      <c r="J677" s="13">
        <f t="shared" si="649"/>
        <v>2130</v>
      </c>
      <c r="K677" s="13">
        <f t="shared" si="650"/>
        <v>345</v>
      </c>
      <c r="L677" s="13">
        <f t="shared" si="651"/>
        <v>912</v>
      </c>
      <c r="M677" s="13">
        <f t="shared" si="652"/>
        <v>2127</v>
      </c>
      <c r="N677" s="67"/>
      <c r="O677" s="13">
        <f t="shared" si="605"/>
        <v>6375</v>
      </c>
      <c r="P677" s="67"/>
      <c r="Q677" s="13">
        <f t="shared" si="648"/>
        <v>1773</v>
      </c>
      <c r="R677" s="13">
        <f t="shared" si="653"/>
        <v>4602</v>
      </c>
      <c r="S677" s="42">
        <f t="shared" si="655"/>
        <v>28227</v>
      </c>
    </row>
    <row r="678" spans="1:19" s="14" customFormat="1" ht="12">
      <c r="A678" s="11">
        <f t="shared" si="654"/>
        <v>567</v>
      </c>
      <c r="B678" s="12" t="s">
        <v>741</v>
      </c>
      <c r="C678" s="12" t="s">
        <v>168</v>
      </c>
      <c r="D678" s="11" t="s">
        <v>29</v>
      </c>
      <c r="E678" s="11" t="s">
        <v>41</v>
      </c>
      <c r="F678" s="13">
        <v>28000</v>
      </c>
      <c r="G678" s="13">
        <v>0</v>
      </c>
      <c r="H678" s="13">
        <v>0</v>
      </c>
      <c r="I678" s="13">
        <f t="shared" si="625"/>
        <v>803.6</v>
      </c>
      <c r="J678" s="13">
        <f t="shared" si="649"/>
        <v>1987.9999999999998</v>
      </c>
      <c r="K678" s="13">
        <f t="shared" si="650"/>
        <v>322</v>
      </c>
      <c r="L678" s="13">
        <f t="shared" si="651"/>
        <v>851.2</v>
      </c>
      <c r="M678" s="13">
        <f t="shared" si="652"/>
        <v>1985.2</v>
      </c>
      <c r="N678" s="67"/>
      <c r="O678" s="13">
        <f t="shared" si="605"/>
        <v>5950</v>
      </c>
      <c r="P678" s="67"/>
      <c r="Q678" s="13">
        <f t="shared" si="648"/>
        <v>1654.8000000000002</v>
      </c>
      <c r="R678" s="13">
        <f t="shared" si="653"/>
        <v>4295.2</v>
      </c>
      <c r="S678" s="42">
        <f t="shared" si="655"/>
        <v>26345.200000000001</v>
      </c>
    </row>
    <row r="679" spans="1:19" s="14" customFormat="1" ht="12">
      <c r="A679" s="11">
        <f t="shared" si="654"/>
        <v>568</v>
      </c>
      <c r="B679" s="12" t="s">
        <v>742</v>
      </c>
      <c r="C679" s="12" t="s">
        <v>38</v>
      </c>
      <c r="D679" s="11" t="s">
        <v>29</v>
      </c>
      <c r="E679" s="11" t="s">
        <v>41</v>
      </c>
      <c r="F679" s="13">
        <v>30000</v>
      </c>
      <c r="G679" s="13">
        <v>0</v>
      </c>
      <c r="H679" s="13">
        <v>0</v>
      </c>
      <c r="I679" s="13">
        <f t="shared" si="625"/>
        <v>861</v>
      </c>
      <c r="J679" s="13">
        <f t="shared" si="649"/>
        <v>2130</v>
      </c>
      <c r="K679" s="13">
        <f t="shared" si="650"/>
        <v>345</v>
      </c>
      <c r="L679" s="13">
        <f t="shared" si="651"/>
        <v>912</v>
      </c>
      <c r="M679" s="13">
        <f t="shared" si="652"/>
        <v>2127</v>
      </c>
      <c r="N679" s="67"/>
      <c r="O679" s="13">
        <f t="shared" si="605"/>
        <v>6375</v>
      </c>
      <c r="P679" s="67">
        <v>1546</v>
      </c>
      <c r="Q679" s="13">
        <f t="shared" si="648"/>
        <v>3319</v>
      </c>
      <c r="R679" s="13">
        <f t="shared" si="653"/>
        <v>4602</v>
      </c>
      <c r="S679" s="42">
        <f t="shared" si="655"/>
        <v>26681</v>
      </c>
    </row>
    <row r="680" spans="1:19" s="14" customFormat="1" ht="12">
      <c r="A680" s="11">
        <f t="shared" si="654"/>
        <v>569</v>
      </c>
      <c r="B680" s="12" t="s">
        <v>743</v>
      </c>
      <c r="C680" s="12" t="s">
        <v>38</v>
      </c>
      <c r="D680" s="11" t="s">
        <v>29</v>
      </c>
      <c r="E680" s="11" t="s">
        <v>41</v>
      </c>
      <c r="F680" s="13">
        <v>30000</v>
      </c>
      <c r="G680" s="13">
        <v>0</v>
      </c>
      <c r="H680" s="13">
        <v>0</v>
      </c>
      <c r="I680" s="13">
        <f t="shared" si="625"/>
        <v>861</v>
      </c>
      <c r="J680" s="13">
        <f t="shared" si="649"/>
        <v>2130</v>
      </c>
      <c r="K680" s="13">
        <f t="shared" si="650"/>
        <v>345</v>
      </c>
      <c r="L680" s="13">
        <f t="shared" si="651"/>
        <v>912</v>
      </c>
      <c r="M680" s="13">
        <f t="shared" si="652"/>
        <v>2127</v>
      </c>
      <c r="N680" s="67">
        <v>1190.1199999999999</v>
      </c>
      <c r="O680" s="13">
        <f t="shared" si="605"/>
        <v>6375</v>
      </c>
      <c r="P680" s="67">
        <v>1246</v>
      </c>
      <c r="Q680" s="13">
        <f t="shared" si="648"/>
        <v>4209.12</v>
      </c>
      <c r="R680" s="13">
        <f t="shared" si="653"/>
        <v>4602</v>
      </c>
      <c r="S680" s="42">
        <f t="shared" si="655"/>
        <v>25790.880000000001</v>
      </c>
    </row>
    <row r="681" spans="1:19" s="14" customFormat="1" ht="12">
      <c r="A681" s="11">
        <f t="shared" si="654"/>
        <v>570</v>
      </c>
      <c r="B681" s="12" t="s">
        <v>744</v>
      </c>
      <c r="C681" s="12" t="s">
        <v>116</v>
      </c>
      <c r="D681" s="11" t="s">
        <v>29</v>
      </c>
      <c r="E681" s="11" t="s">
        <v>30</v>
      </c>
      <c r="F681" s="13">
        <v>26250</v>
      </c>
      <c r="G681" s="13">
        <v>0</v>
      </c>
      <c r="H681" s="13">
        <v>0</v>
      </c>
      <c r="I681" s="13">
        <f t="shared" si="625"/>
        <v>753.375</v>
      </c>
      <c r="J681" s="13">
        <f t="shared" si="649"/>
        <v>1863.7499999999998</v>
      </c>
      <c r="K681" s="13">
        <f t="shared" si="650"/>
        <v>301.875</v>
      </c>
      <c r="L681" s="13">
        <f t="shared" si="651"/>
        <v>798</v>
      </c>
      <c r="M681" s="13">
        <f t="shared" si="652"/>
        <v>1861.1250000000002</v>
      </c>
      <c r="N681" s="67"/>
      <c r="O681" s="13">
        <f t="shared" si="605"/>
        <v>5578.125</v>
      </c>
      <c r="P681" s="67">
        <v>8651.56</v>
      </c>
      <c r="Q681" s="13">
        <f t="shared" si="648"/>
        <v>10202.934999999999</v>
      </c>
      <c r="R681" s="13">
        <f t="shared" si="653"/>
        <v>4026.75</v>
      </c>
      <c r="S681" s="42">
        <f t="shared" si="655"/>
        <v>16047.065000000001</v>
      </c>
    </row>
    <row r="682" spans="1:19" s="14" customFormat="1" ht="12">
      <c r="A682" s="11">
        <f t="shared" si="654"/>
        <v>571</v>
      </c>
      <c r="B682" s="12" t="s">
        <v>745</v>
      </c>
      <c r="C682" s="12" t="s">
        <v>336</v>
      </c>
      <c r="D682" s="11" t="s">
        <v>29</v>
      </c>
      <c r="E682" s="11" t="s">
        <v>30</v>
      </c>
      <c r="F682" s="13">
        <v>26250</v>
      </c>
      <c r="G682" s="13">
        <v>0</v>
      </c>
      <c r="H682" s="13">
        <v>0</v>
      </c>
      <c r="I682" s="13">
        <f t="shared" si="625"/>
        <v>753.375</v>
      </c>
      <c r="J682" s="13">
        <f t="shared" si="649"/>
        <v>1863.7499999999998</v>
      </c>
      <c r="K682" s="13">
        <f t="shared" si="650"/>
        <v>301.875</v>
      </c>
      <c r="L682" s="13">
        <f t="shared" si="651"/>
        <v>798</v>
      </c>
      <c r="M682" s="13">
        <f t="shared" si="652"/>
        <v>1861.1250000000002</v>
      </c>
      <c r="N682" s="67">
        <v>0</v>
      </c>
      <c r="O682" s="13">
        <f t="shared" si="605"/>
        <v>5578.125</v>
      </c>
      <c r="P682" s="67"/>
      <c r="Q682" s="13">
        <f t="shared" si="648"/>
        <v>1551.375</v>
      </c>
      <c r="R682" s="13">
        <f t="shared" si="653"/>
        <v>4026.75</v>
      </c>
      <c r="S682" s="42">
        <f t="shared" si="655"/>
        <v>24698.625</v>
      </c>
    </row>
    <row r="683" spans="1:19" s="14" customFormat="1" ht="12">
      <c r="A683" s="11">
        <f t="shared" si="654"/>
        <v>572</v>
      </c>
      <c r="B683" s="12" t="s">
        <v>746</v>
      </c>
      <c r="C683" s="12" t="s">
        <v>336</v>
      </c>
      <c r="D683" s="11" t="s">
        <v>29</v>
      </c>
      <c r="E683" s="11" t="s">
        <v>41</v>
      </c>
      <c r="F683" s="13">
        <v>26250</v>
      </c>
      <c r="G683" s="13">
        <v>0</v>
      </c>
      <c r="H683" s="13">
        <v>0</v>
      </c>
      <c r="I683" s="13">
        <f t="shared" si="625"/>
        <v>753.375</v>
      </c>
      <c r="J683" s="13">
        <f t="shared" si="649"/>
        <v>1863.7499999999998</v>
      </c>
      <c r="K683" s="13">
        <f t="shared" si="650"/>
        <v>301.875</v>
      </c>
      <c r="L683" s="13">
        <f t="shared" si="651"/>
        <v>798</v>
      </c>
      <c r="M683" s="13">
        <f t="shared" si="652"/>
        <v>1861.1250000000002</v>
      </c>
      <c r="N683" s="67"/>
      <c r="O683" s="13">
        <f t="shared" si="605"/>
        <v>5578.125</v>
      </c>
      <c r="P683" s="67"/>
      <c r="Q683" s="13">
        <f t="shared" si="648"/>
        <v>1551.375</v>
      </c>
      <c r="R683" s="13">
        <f t="shared" si="653"/>
        <v>4026.75</v>
      </c>
      <c r="S683" s="42">
        <f t="shared" si="655"/>
        <v>24698.625</v>
      </c>
    </row>
    <row r="684" spans="1:19" s="14" customFormat="1" ht="12">
      <c r="A684" s="11">
        <f t="shared" si="654"/>
        <v>573</v>
      </c>
      <c r="B684" s="12" t="s">
        <v>747</v>
      </c>
      <c r="C684" s="12" t="s">
        <v>173</v>
      </c>
      <c r="D684" s="11" t="s">
        <v>29</v>
      </c>
      <c r="E684" s="11" t="s">
        <v>30</v>
      </c>
      <c r="F684" s="13">
        <v>22000</v>
      </c>
      <c r="G684" s="13">
        <v>0</v>
      </c>
      <c r="H684" s="13">
        <v>0</v>
      </c>
      <c r="I684" s="13">
        <f t="shared" si="625"/>
        <v>631.4</v>
      </c>
      <c r="J684" s="13">
        <f t="shared" si="649"/>
        <v>1561.9999999999998</v>
      </c>
      <c r="K684" s="13">
        <f t="shared" si="650"/>
        <v>253</v>
      </c>
      <c r="L684" s="13">
        <f t="shared" si="651"/>
        <v>668.8</v>
      </c>
      <c r="M684" s="13">
        <f t="shared" si="652"/>
        <v>1559.8000000000002</v>
      </c>
      <c r="N684" s="67"/>
      <c r="O684" s="13">
        <f t="shared" si="605"/>
        <v>4675</v>
      </c>
      <c r="P684" s="67">
        <v>1206</v>
      </c>
      <c r="Q684" s="13">
        <f t="shared" si="648"/>
        <v>2506.1999999999998</v>
      </c>
      <c r="R684" s="13">
        <f t="shared" si="653"/>
        <v>3374.8</v>
      </c>
      <c r="S684" s="42">
        <f t="shared" si="655"/>
        <v>19493.8</v>
      </c>
    </row>
    <row r="685" spans="1:19" s="14" customFormat="1" ht="12">
      <c r="A685" s="11">
        <f t="shared" si="654"/>
        <v>574</v>
      </c>
      <c r="B685" s="12" t="s">
        <v>748</v>
      </c>
      <c r="C685" s="12" t="s">
        <v>173</v>
      </c>
      <c r="D685" s="11" t="s">
        <v>29</v>
      </c>
      <c r="E685" s="11" t="s">
        <v>30</v>
      </c>
      <c r="F685" s="13">
        <v>22000</v>
      </c>
      <c r="G685" s="13">
        <v>0</v>
      </c>
      <c r="H685" s="13">
        <v>0</v>
      </c>
      <c r="I685" s="13">
        <f t="shared" si="625"/>
        <v>631.4</v>
      </c>
      <c r="J685" s="13">
        <f t="shared" si="649"/>
        <v>1561.9999999999998</v>
      </c>
      <c r="K685" s="13">
        <f t="shared" si="650"/>
        <v>253</v>
      </c>
      <c r="L685" s="13">
        <f t="shared" si="651"/>
        <v>668.8</v>
      </c>
      <c r="M685" s="13">
        <f t="shared" si="652"/>
        <v>1559.8000000000002</v>
      </c>
      <c r="N685" s="67"/>
      <c r="O685" s="13">
        <f t="shared" si="605"/>
        <v>4675</v>
      </c>
      <c r="P685" s="67">
        <v>706</v>
      </c>
      <c r="Q685" s="13">
        <f t="shared" si="648"/>
        <v>2006.1999999999998</v>
      </c>
      <c r="R685" s="13">
        <f t="shared" si="653"/>
        <v>3374.8</v>
      </c>
      <c r="S685" s="42">
        <f t="shared" si="655"/>
        <v>19993.8</v>
      </c>
    </row>
    <row r="686" spans="1:19" s="14" customFormat="1" ht="12">
      <c r="A686" s="11">
        <f t="shared" si="654"/>
        <v>575</v>
      </c>
      <c r="B686" s="12" t="s">
        <v>749</v>
      </c>
      <c r="C686" s="12" t="s">
        <v>173</v>
      </c>
      <c r="D686" s="11" t="s">
        <v>29</v>
      </c>
      <c r="E686" s="11" t="s">
        <v>30</v>
      </c>
      <c r="F686" s="13">
        <v>22000</v>
      </c>
      <c r="G686" s="13">
        <v>0</v>
      </c>
      <c r="H686" s="13">
        <v>0</v>
      </c>
      <c r="I686" s="13">
        <f t="shared" si="625"/>
        <v>631.4</v>
      </c>
      <c r="J686" s="13">
        <f t="shared" si="649"/>
        <v>1561.9999999999998</v>
      </c>
      <c r="K686" s="13">
        <f t="shared" si="650"/>
        <v>253</v>
      </c>
      <c r="L686" s="13">
        <f t="shared" si="651"/>
        <v>668.8</v>
      </c>
      <c r="M686" s="13">
        <f t="shared" si="652"/>
        <v>1559.8000000000002</v>
      </c>
      <c r="N686" s="67"/>
      <c r="O686" s="13">
        <f t="shared" si="605"/>
        <v>4675</v>
      </c>
      <c r="P686" s="67">
        <v>1890</v>
      </c>
      <c r="Q686" s="13">
        <f t="shared" si="648"/>
        <v>3190.2</v>
      </c>
      <c r="R686" s="13">
        <f t="shared" si="653"/>
        <v>3374.8</v>
      </c>
      <c r="S686" s="42">
        <f t="shared" si="655"/>
        <v>18809.8</v>
      </c>
    </row>
    <row r="687" spans="1:19" s="14" customFormat="1" ht="12">
      <c r="A687" s="11">
        <f t="shared" si="654"/>
        <v>576</v>
      </c>
      <c r="B687" s="12" t="s">
        <v>750</v>
      </c>
      <c r="C687" s="12" t="s">
        <v>173</v>
      </c>
      <c r="D687" s="11" t="s">
        <v>29</v>
      </c>
      <c r="E687" s="11" t="s">
        <v>30</v>
      </c>
      <c r="F687" s="13">
        <v>22000</v>
      </c>
      <c r="G687" s="13">
        <v>0</v>
      </c>
      <c r="H687" s="13">
        <v>0</v>
      </c>
      <c r="I687" s="13">
        <f t="shared" si="625"/>
        <v>631.4</v>
      </c>
      <c r="J687" s="13">
        <f t="shared" si="649"/>
        <v>1561.9999999999998</v>
      </c>
      <c r="K687" s="13">
        <f t="shared" si="650"/>
        <v>253</v>
      </c>
      <c r="L687" s="13">
        <f t="shared" si="651"/>
        <v>668.8</v>
      </c>
      <c r="M687" s="13">
        <f t="shared" si="652"/>
        <v>1559.8000000000002</v>
      </c>
      <c r="N687" s="67"/>
      <c r="O687" s="13">
        <f t="shared" si="605"/>
        <v>4675</v>
      </c>
      <c r="P687" s="67">
        <v>706</v>
      </c>
      <c r="Q687" s="13">
        <f t="shared" si="648"/>
        <v>2006.1999999999998</v>
      </c>
      <c r="R687" s="13">
        <f t="shared" si="653"/>
        <v>3374.8</v>
      </c>
      <c r="S687" s="42">
        <f t="shared" si="655"/>
        <v>19993.8</v>
      </c>
    </row>
    <row r="688" spans="1:19" s="14" customFormat="1" ht="12">
      <c r="A688" s="11">
        <f t="shared" si="654"/>
        <v>577</v>
      </c>
      <c r="B688" s="12" t="s">
        <v>751</v>
      </c>
      <c r="C688" s="12" t="s">
        <v>173</v>
      </c>
      <c r="D688" s="11" t="s">
        <v>29</v>
      </c>
      <c r="E688" s="11" t="s">
        <v>30</v>
      </c>
      <c r="F688" s="13">
        <v>22000</v>
      </c>
      <c r="G688" s="13">
        <v>0</v>
      </c>
      <c r="H688" s="13">
        <v>0</v>
      </c>
      <c r="I688" s="13">
        <f t="shared" si="625"/>
        <v>631.4</v>
      </c>
      <c r="J688" s="13">
        <f t="shared" si="649"/>
        <v>1561.9999999999998</v>
      </c>
      <c r="K688" s="13">
        <f t="shared" si="650"/>
        <v>253</v>
      </c>
      <c r="L688" s="13">
        <f t="shared" si="651"/>
        <v>668.8</v>
      </c>
      <c r="M688" s="13">
        <f t="shared" si="652"/>
        <v>1559.8000000000002</v>
      </c>
      <c r="N688" s="67"/>
      <c r="O688" s="13">
        <f t="shared" si="605"/>
        <v>4675</v>
      </c>
      <c r="P688" s="69">
        <v>10083.129999999999</v>
      </c>
      <c r="Q688" s="42">
        <f t="shared" si="648"/>
        <v>11383.329999999998</v>
      </c>
      <c r="R688" s="42">
        <f t="shared" si="653"/>
        <v>3374.8</v>
      </c>
      <c r="S688" s="42">
        <f t="shared" si="655"/>
        <v>10616.670000000002</v>
      </c>
    </row>
    <row r="689" spans="1:19" s="14" customFormat="1" ht="12">
      <c r="A689" s="11">
        <f t="shared" si="654"/>
        <v>578</v>
      </c>
      <c r="B689" s="12" t="s">
        <v>752</v>
      </c>
      <c r="C689" s="12" t="s">
        <v>173</v>
      </c>
      <c r="D689" s="11" t="s">
        <v>29</v>
      </c>
      <c r="E689" s="11" t="s">
        <v>41</v>
      </c>
      <c r="F689" s="13">
        <v>22000</v>
      </c>
      <c r="G689" s="13">
        <v>0</v>
      </c>
      <c r="H689" s="13">
        <v>0</v>
      </c>
      <c r="I689" s="13">
        <f t="shared" si="625"/>
        <v>631.4</v>
      </c>
      <c r="J689" s="13">
        <f t="shared" si="649"/>
        <v>1561.9999999999998</v>
      </c>
      <c r="K689" s="13">
        <f t="shared" si="650"/>
        <v>253</v>
      </c>
      <c r="L689" s="13">
        <f t="shared" si="651"/>
        <v>668.8</v>
      </c>
      <c r="M689" s="13">
        <f t="shared" si="652"/>
        <v>1559.8000000000002</v>
      </c>
      <c r="N689" s="67">
        <v>1190.1199999999999</v>
      </c>
      <c r="O689" s="13">
        <f t="shared" si="605"/>
        <v>4675</v>
      </c>
      <c r="P689" s="67">
        <v>1206</v>
      </c>
      <c r="Q689" s="13">
        <f t="shared" si="648"/>
        <v>3696.3199999999997</v>
      </c>
      <c r="R689" s="13">
        <f t="shared" si="653"/>
        <v>3374.8</v>
      </c>
      <c r="S689" s="42">
        <f t="shared" si="655"/>
        <v>18303.68</v>
      </c>
    </row>
    <row r="690" spans="1:19" s="14" customFormat="1" ht="12">
      <c r="A690" s="11">
        <f t="shared" si="654"/>
        <v>579</v>
      </c>
      <c r="B690" s="12" t="s">
        <v>753</v>
      </c>
      <c r="C690" s="12" t="s">
        <v>173</v>
      </c>
      <c r="D690" s="11" t="s">
        <v>29</v>
      </c>
      <c r="E690" s="11" t="s">
        <v>30</v>
      </c>
      <c r="F690" s="13">
        <v>22000</v>
      </c>
      <c r="G690" s="13">
        <v>0</v>
      </c>
      <c r="H690" s="13">
        <v>0</v>
      </c>
      <c r="I690" s="13">
        <f t="shared" si="625"/>
        <v>631.4</v>
      </c>
      <c r="J690" s="13">
        <f t="shared" si="649"/>
        <v>1561.9999999999998</v>
      </c>
      <c r="K690" s="13">
        <f t="shared" si="650"/>
        <v>253</v>
      </c>
      <c r="L690" s="13">
        <f t="shared" si="651"/>
        <v>668.8</v>
      </c>
      <c r="M690" s="13">
        <f t="shared" si="652"/>
        <v>1559.8000000000002</v>
      </c>
      <c r="N690" s="67"/>
      <c r="O690" s="13">
        <f t="shared" si="605"/>
        <v>4675</v>
      </c>
      <c r="P690" s="67">
        <v>13290.47</v>
      </c>
      <c r="Q690" s="13">
        <f t="shared" si="648"/>
        <v>14590.669999999998</v>
      </c>
      <c r="R690" s="13">
        <f t="shared" si="653"/>
        <v>3374.8</v>
      </c>
      <c r="S690" s="42">
        <f t="shared" si="655"/>
        <v>7409.3300000000017</v>
      </c>
    </row>
    <row r="691" spans="1:19" s="14" customFormat="1" ht="12">
      <c r="A691" s="11">
        <f t="shared" si="654"/>
        <v>580</v>
      </c>
      <c r="B691" s="12" t="s">
        <v>754</v>
      </c>
      <c r="C691" s="12" t="s">
        <v>173</v>
      </c>
      <c r="D691" s="11" t="s">
        <v>29</v>
      </c>
      <c r="E691" s="11" t="s">
        <v>30</v>
      </c>
      <c r="F691" s="13">
        <v>22000</v>
      </c>
      <c r="G691" s="13">
        <v>0</v>
      </c>
      <c r="H691" s="13">
        <v>0</v>
      </c>
      <c r="I691" s="13">
        <f t="shared" si="625"/>
        <v>631.4</v>
      </c>
      <c r="J691" s="13">
        <f t="shared" si="649"/>
        <v>1561.9999999999998</v>
      </c>
      <c r="K691" s="13">
        <f t="shared" si="650"/>
        <v>253</v>
      </c>
      <c r="L691" s="13">
        <f t="shared" si="651"/>
        <v>668.8</v>
      </c>
      <c r="M691" s="13">
        <f t="shared" si="652"/>
        <v>1559.8000000000002</v>
      </c>
      <c r="N691" s="67"/>
      <c r="O691" s="13">
        <f t="shared" si="605"/>
        <v>4675</v>
      </c>
      <c r="P691" s="67">
        <v>7741.6</v>
      </c>
      <c r="Q691" s="13">
        <f t="shared" si="648"/>
        <v>9041.7999999999993</v>
      </c>
      <c r="R691" s="13">
        <f t="shared" si="653"/>
        <v>3374.8</v>
      </c>
      <c r="S691" s="42">
        <f t="shared" si="655"/>
        <v>12958.2</v>
      </c>
    </row>
    <row r="692" spans="1:19" s="14" customFormat="1" ht="12">
      <c r="A692" s="11">
        <f t="shared" si="654"/>
        <v>581</v>
      </c>
      <c r="B692" s="12" t="s">
        <v>755</v>
      </c>
      <c r="C692" s="12" t="s">
        <v>173</v>
      </c>
      <c r="D692" s="11" t="s">
        <v>29</v>
      </c>
      <c r="E692" s="11" t="s">
        <v>30</v>
      </c>
      <c r="F692" s="13">
        <v>22000</v>
      </c>
      <c r="G692" s="13">
        <v>0</v>
      </c>
      <c r="H692" s="13">
        <v>0</v>
      </c>
      <c r="I692" s="13">
        <f t="shared" si="625"/>
        <v>631.4</v>
      </c>
      <c r="J692" s="13">
        <f t="shared" si="649"/>
        <v>1561.9999999999998</v>
      </c>
      <c r="K692" s="13">
        <f t="shared" si="650"/>
        <v>253</v>
      </c>
      <c r="L692" s="13">
        <f t="shared" si="651"/>
        <v>668.8</v>
      </c>
      <c r="M692" s="13">
        <f t="shared" si="652"/>
        <v>1559.8000000000002</v>
      </c>
      <c r="N692" s="67"/>
      <c r="O692" s="13">
        <f t="shared" si="605"/>
        <v>4675</v>
      </c>
      <c r="P692" s="67">
        <v>10068.16</v>
      </c>
      <c r="Q692" s="13">
        <f t="shared" si="648"/>
        <v>11368.36</v>
      </c>
      <c r="R692" s="13">
        <f t="shared" si="653"/>
        <v>3374.8</v>
      </c>
      <c r="S692" s="42">
        <f t="shared" si="655"/>
        <v>10631.64</v>
      </c>
    </row>
    <row r="693" spans="1:19" s="14" customFormat="1" ht="12">
      <c r="A693" s="11">
        <f t="shared" si="654"/>
        <v>582</v>
      </c>
      <c r="B693" s="12" t="s">
        <v>756</v>
      </c>
      <c r="C693" s="12" t="s">
        <v>173</v>
      </c>
      <c r="D693" s="11" t="s">
        <v>29</v>
      </c>
      <c r="E693" s="11" t="s">
        <v>41</v>
      </c>
      <c r="F693" s="13">
        <v>22000</v>
      </c>
      <c r="G693" s="13">
        <v>0</v>
      </c>
      <c r="H693" s="13">
        <v>0</v>
      </c>
      <c r="I693" s="13">
        <f t="shared" si="625"/>
        <v>631.4</v>
      </c>
      <c r="J693" s="13">
        <f t="shared" si="649"/>
        <v>1561.9999999999998</v>
      </c>
      <c r="K693" s="13">
        <f t="shared" si="650"/>
        <v>253</v>
      </c>
      <c r="L693" s="13">
        <f t="shared" si="651"/>
        <v>668.8</v>
      </c>
      <c r="M693" s="13">
        <f t="shared" si="652"/>
        <v>1559.8000000000002</v>
      </c>
      <c r="N693" s="67"/>
      <c r="O693" s="13">
        <f t="shared" ref="O693:O761" si="656">I693+J693+K693+L693+M693</f>
        <v>4675</v>
      </c>
      <c r="P693" s="67"/>
      <c r="Q693" s="13">
        <f t="shared" si="648"/>
        <v>1300.1999999999998</v>
      </c>
      <c r="R693" s="13">
        <f t="shared" si="653"/>
        <v>3374.8</v>
      </c>
      <c r="S693" s="42">
        <f t="shared" si="655"/>
        <v>20699.8</v>
      </c>
    </row>
    <row r="694" spans="1:19" s="14" customFormat="1" ht="12">
      <c r="A694" s="11">
        <f t="shared" si="654"/>
        <v>583</v>
      </c>
      <c r="B694" s="12" t="s">
        <v>757</v>
      </c>
      <c r="C694" s="12" t="s">
        <v>173</v>
      </c>
      <c r="D694" s="11" t="s">
        <v>29</v>
      </c>
      <c r="E694" s="11" t="s">
        <v>30</v>
      </c>
      <c r="F694" s="13">
        <v>22000</v>
      </c>
      <c r="G694" s="13">
        <v>0</v>
      </c>
      <c r="H694" s="13">
        <v>0</v>
      </c>
      <c r="I694" s="13">
        <f t="shared" si="625"/>
        <v>631.4</v>
      </c>
      <c r="J694" s="13">
        <f t="shared" si="649"/>
        <v>1561.9999999999998</v>
      </c>
      <c r="K694" s="13">
        <f t="shared" si="650"/>
        <v>253</v>
      </c>
      <c r="L694" s="13">
        <f t="shared" si="651"/>
        <v>668.8</v>
      </c>
      <c r="M694" s="13">
        <f t="shared" si="652"/>
        <v>1559.8000000000002</v>
      </c>
      <c r="N694" s="67"/>
      <c r="O694" s="13">
        <f t="shared" si="656"/>
        <v>4675</v>
      </c>
      <c r="P694" s="67"/>
      <c r="Q694" s="13">
        <f t="shared" si="648"/>
        <v>1300.1999999999998</v>
      </c>
      <c r="R694" s="13">
        <f t="shared" si="653"/>
        <v>3374.8</v>
      </c>
      <c r="S694" s="42">
        <f t="shared" si="655"/>
        <v>20699.8</v>
      </c>
    </row>
    <row r="695" spans="1:19" s="14" customFormat="1" ht="12">
      <c r="A695" s="11">
        <f t="shared" si="654"/>
        <v>584</v>
      </c>
      <c r="B695" s="12" t="s">
        <v>758</v>
      </c>
      <c r="C695" s="12" t="s">
        <v>173</v>
      </c>
      <c r="D695" s="11" t="s">
        <v>29</v>
      </c>
      <c r="E695" s="11" t="s">
        <v>30</v>
      </c>
      <c r="F695" s="13">
        <v>22000</v>
      </c>
      <c r="G695" s="13">
        <v>0</v>
      </c>
      <c r="H695" s="13">
        <v>0</v>
      </c>
      <c r="I695" s="13">
        <f t="shared" si="625"/>
        <v>631.4</v>
      </c>
      <c r="J695" s="13">
        <f t="shared" si="649"/>
        <v>1561.9999999999998</v>
      </c>
      <c r="K695" s="13">
        <f t="shared" si="650"/>
        <v>253</v>
      </c>
      <c r="L695" s="13">
        <f t="shared" si="651"/>
        <v>668.8</v>
      </c>
      <c r="M695" s="13">
        <f t="shared" si="652"/>
        <v>1559.8000000000002</v>
      </c>
      <c r="N695" s="67"/>
      <c r="O695" s="13">
        <f t="shared" si="656"/>
        <v>4675</v>
      </c>
      <c r="P695" s="67">
        <v>12374.33</v>
      </c>
      <c r="Q695" s="13">
        <f t="shared" si="648"/>
        <v>13674.529999999999</v>
      </c>
      <c r="R695" s="13">
        <f t="shared" si="653"/>
        <v>3374.8</v>
      </c>
      <c r="S695" s="42">
        <f t="shared" si="655"/>
        <v>8325.4700000000012</v>
      </c>
    </row>
    <row r="696" spans="1:19" s="14" customFormat="1" ht="12">
      <c r="A696" s="11">
        <f t="shared" si="654"/>
        <v>585</v>
      </c>
      <c r="B696" s="12" t="s">
        <v>759</v>
      </c>
      <c r="C696" s="12" t="s">
        <v>173</v>
      </c>
      <c r="D696" s="11" t="s">
        <v>29</v>
      </c>
      <c r="E696" s="11" t="s">
        <v>41</v>
      </c>
      <c r="F696" s="13">
        <v>22000</v>
      </c>
      <c r="G696" s="13">
        <v>0</v>
      </c>
      <c r="H696" s="13">
        <v>0</v>
      </c>
      <c r="I696" s="13">
        <f t="shared" si="625"/>
        <v>631.4</v>
      </c>
      <c r="J696" s="13">
        <f t="shared" si="649"/>
        <v>1561.9999999999998</v>
      </c>
      <c r="K696" s="13">
        <f t="shared" si="650"/>
        <v>253</v>
      </c>
      <c r="L696" s="13">
        <f t="shared" si="651"/>
        <v>668.8</v>
      </c>
      <c r="M696" s="13">
        <f t="shared" si="652"/>
        <v>1559.8000000000002</v>
      </c>
      <c r="N696" s="67"/>
      <c r="O696" s="13">
        <f t="shared" si="656"/>
        <v>4675</v>
      </c>
      <c r="P696" s="67">
        <v>2046</v>
      </c>
      <c r="Q696" s="13">
        <f t="shared" si="648"/>
        <v>3346.2</v>
      </c>
      <c r="R696" s="13">
        <f t="shared" si="653"/>
        <v>3374.8</v>
      </c>
      <c r="S696" s="42">
        <f t="shared" si="655"/>
        <v>18653.8</v>
      </c>
    </row>
    <row r="697" spans="1:19" s="14" customFormat="1" ht="12">
      <c r="A697" s="11">
        <f t="shared" si="654"/>
        <v>586</v>
      </c>
      <c r="B697" s="12" t="s">
        <v>760</v>
      </c>
      <c r="C697" s="12" t="s">
        <v>173</v>
      </c>
      <c r="D697" s="11" t="s">
        <v>29</v>
      </c>
      <c r="E697" s="11" t="s">
        <v>41</v>
      </c>
      <c r="F697" s="13">
        <v>22000</v>
      </c>
      <c r="G697" s="13">
        <v>0</v>
      </c>
      <c r="H697" s="13">
        <v>0</v>
      </c>
      <c r="I697" s="13">
        <f t="shared" si="625"/>
        <v>631.4</v>
      </c>
      <c r="J697" s="13">
        <f t="shared" si="649"/>
        <v>1561.9999999999998</v>
      </c>
      <c r="K697" s="13">
        <f t="shared" si="650"/>
        <v>253</v>
      </c>
      <c r="L697" s="13">
        <f t="shared" si="651"/>
        <v>668.8</v>
      </c>
      <c r="M697" s="13">
        <f t="shared" si="652"/>
        <v>1559.8000000000002</v>
      </c>
      <c r="N697" s="67"/>
      <c r="O697" s="13">
        <f t="shared" si="656"/>
        <v>4675</v>
      </c>
      <c r="P697" s="67"/>
      <c r="Q697" s="13">
        <f t="shared" si="648"/>
        <v>1300.1999999999998</v>
      </c>
      <c r="R697" s="13">
        <f t="shared" si="653"/>
        <v>3374.8</v>
      </c>
      <c r="S697" s="42">
        <f t="shared" si="655"/>
        <v>20699.8</v>
      </c>
    </row>
    <row r="698" spans="1:19" s="14" customFormat="1" ht="12">
      <c r="A698" s="11">
        <f t="shared" si="654"/>
        <v>587</v>
      </c>
      <c r="B698" s="12" t="s">
        <v>761</v>
      </c>
      <c r="C698" s="12" t="s">
        <v>173</v>
      </c>
      <c r="D698" s="11" t="s">
        <v>29</v>
      </c>
      <c r="E698" s="11" t="s">
        <v>41</v>
      </c>
      <c r="F698" s="13">
        <v>22000</v>
      </c>
      <c r="G698" s="13">
        <v>0</v>
      </c>
      <c r="H698" s="13">
        <v>0</v>
      </c>
      <c r="I698" s="13">
        <f t="shared" si="625"/>
        <v>631.4</v>
      </c>
      <c r="J698" s="13">
        <f t="shared" si="649"/>
        <v>1561.9999999999998</v>
      </c>
      <c r="K698" s="13">
        <f t="shared" si="650"/>
        <v>253</v>
      </c>
      <c r="L698" s="13">
        <f t="shared" si="651"/>
        <v>668.8</v>
      </c>
      <c r="M698" s="13">
        <f t="shared" si="652"/>
        <v>1559.8000000000002</v>
      </c>
      <c r="N698" s="67"/>
      <c r="O698" s="13">
        <f t="shared" si="656"/>
        <v>4675</v>
      </c>
      <c r="P698" s="67"/>
      <c r="Q698" s="13">
        <f t="shared" si="648"/>
        <v>1300.1999999999998</v>
      </c>
      <c r="R698" s="13">
        <f t="shared" si="653"/>
        <v>3374.8</v>
      </c>
      <c r="S698" s="42">
        <f t="shared" si="655"/>
        <v>20699.8</v>
      </c>
    </row>
    <row r="699" spans="1:19" s="14" customFormat="1" ht="12">
      <c r="A699" s="11">
        <f t="shared" si="654"/>
        <v>588</v>
      </c>
      <c r="B699" s="12" t="s">
        <v>762</v>
      </c>
      <c r="C699" s="12" t="s">
        <v>173</v>
      </c>
      <c r="D699" s="11" t="s">
        <v>29</v>
      </c>
      <c r="E699" s="11" t="s">
        <v>41</v>
      </c>
      <c r="F699" s="13">
        <v>22000</v>
      </c>
      <c r="G699" s="13">
        <v>0</v>
      </c>
      <c r="H699" s="13">
        <v>0</v>
      </c>
      <c r="I699" s="13">
        <f t="shared" si="625"/>
        <v>631.4</v>
      </c>
      <c r="J699" s="13">
        <f t="shared" si="649"/>
        <v>1561.9999999999998</v>
      </c>
      <c r="K699" s="13">
        <f t="shared" si="650"/>
        <v>253</v>
      </c>
      <c r="L699" s="13">
        <f t="shared" si="651"/>
        <v>668.8</v>
      </c>
      <c r="M699" s="13">
        <f t="shared" si="652"/>
        <v>1559.8000000000002</v>
      </c>
      <c r="N699" s="67"/>
      <c r="O699" s="13">
        <f t="shared" si="656"/>
        <v>4675</v>
      </c>
      <c r="P699" s="67"/>
      <c r="Q699" s="13">
        <f t="shared" si="648"/>
        <v>1300.1999999999998</v>
      </c>
      <c r="R699" s="13">
        <f t="shared" si="653"/>
        <v>3374.8</v>
      </c>
      <c r="S699" s="42">
        <f t="shared" si="655"/>
        <v>20699.8</v>
      </c>
    </row>
    <row r="700" spans="1:19" s="14" customFormat="1" ht="12">
      <c r="A700" s="11">
        <f t="shared" si="654"/>
        <v>589</v>
      </c>
      <c r="B700" s="12" t="s">
        <v>763</v>
      </c>
      <c r="C700" s="12" t="s">
        <v>173</v>
      </c>
      <c r="D700" s="11" t="s">
        <v>29</v>
      </c>
      <c r="E700" s="11" t="s">
        <v>41</v>
      </c>
      <c r="F700" s="13">
        <v>22000</v>
      </c>
      <c r="G700" s="13">
        <v>0</v>
      </c>
      <c r="H700" s="13">
        <v>0</v>
      </c>
      <c r="I700" s="13">
        <f t="shared" si="625"/>
        <v>631.4</v>
      </c>
      <c r="J700" s="13">
        <f t="shared" si="649"/>
        <v>1561.9999999999998</v>
      </c>
      <c r="K700" s="13">
        <f t="shared" si="650"/>
        <v>253</v>
      </c>
      <c r="L700" s="13">
        <f t="shared" si="651"/>
        <v>668.8</v>
      </c>
      <c r="M700" s="13">
        <f t="shared" si="652"/>
        <v>1559.8000000000002</v>
      </c>
      <c r="N700" s="67"/>
      <c r="O700" s="13">
        <f t="shared" si="656"/>
        <v>4675</v>
      </c>
      <c r="P700" s="67">
        <v>12110.38</v>
      </c>
      <c r="Q700" s="13">
        <f t="shared" si="648"/>
        <v>13410.579999999998</v>
      </c>
      <c r="R700" s="13">
        <f t="shared" si="653"/>
        <v>3374.8</v>
      </c>
      <c r="S700" s="42">
        <f t="shared" si="655"/>
        <v>8589.4200000000019</v>
      </c>
    </row>
    <row r="701" spans="1:19" s="14" customFormat="1" ht="12">
      <c r="A701" s="11">
        <f t="shared" si="654"/>
        <v>590</v>
      </c>
      <c r="B701" s="12" t="s">
        <v>764</v>
      </c>
      <c r="C701" s="12" t="s">
        <v>173</v>
      </c>
      <c r="D701" s="11" t="s">
        <v>29</v>
      </c>
      <c r="E701" s="11" t="s">
        <v>30</v>
      </c>
      <c r="F701" s="13">
        <v>22000</v>
      </c>
      <c r="G701" s="13">
        <v>0</v>
      </c>
      <c r="H701" s="13">
        <v>0</v>
      </c>
      <c r="I701" s="13">
        <f t="shared" si="625"/>
        <v>631.4</v>
      </c>
      <c r="J701" s="13">
        <f t="shared" si="649"/>
        <v>1561.9999999999998</v>
      </c>
      <c r="K701" s="13">
        <f t="shared" si="650"/>
        <v>253</v>
      </c>
      <c r="L701" s="13">
        <f t="shared" si="651"/>
        <v>668.8</v>
      </c>
      <c r="M701" s="13">
        <f t="shared" si="652"/>
        <v>1559.8000000000002</v>
      </c>
      <c r="N701" s="67"/>
      <c r="O701" s="13">
        <f t="shared" si="656"/>
        <v>4675</v>
      </c>
      <c r="P701" s="67"/>
      <c r="Q701" s="13">
        <f t="shared" si="648"/>
        <v>1300.1999999999998</v>
      </c>
      <c r="R701" s="13">
        <f t="shared" si="653"/>
        <v>3374.8</v>
      </c>
      <c r="S701" s="42">
        <f t="shared" si="655"/>
        <v>20699.8</v>
      </c>
    </row>
    <row r="702" spans="1:19" s="14" customFormat="1" ht="12">
      <c r="A702" s="11">
        <f t="shared" si="654"/>
        <v>591</v>
      </c>
      <c r="B702" s="12" t="s">
        <v>765</v>
      </c>
      <c r="C702" s="12" t="s">
        <v>173</v>
      </c>
      <c r="D702" s="11" t="s">
        <v>29</v>
      </c>
      <c r="E702" s="11" t="s">
        <v>41</v>
      </c>
      <c r="F702" s="13">
        <v>22000</v>
      </c>
      <c r="G702" s="13">
        <v>0</v>
      </c>
      <c r="H702" s="13">
        <v>0</v>
      </c>
      <c r="I702" s="13">
        <f t="shared" si="625"/>
        <v>631.4</v>
      </c>
      <c r="J702" s="13">
        <f t="shared" si="649"/>
        <v>1561.9999999999998</v>
      </c>
      <c r="K702" s="13">
        <f t="shared" si="650"/>
        <v>253</v>
      </c>
      <c r="L702" s="13">
        <f t="shared" si="651"/>
        <v>668.8</v>
      </c>
      <c r="M702" s="13">
        <f t="shared" si="652"/>
        <v>1559.8000000000002</v>
      </c>
      <c r="N702" s="67"/>
      <c r="O702" s="13">
        <f t="shared" si="656"/>
        <v>4675</v>
      </c>
      <c r="P702" s="67">
        <v>1087</v>
      </c>
      <c r="Q702" s="13">
        <f t="shared" si="648"/>
        <v>2387.1999999999998</v>
      </c>
      <c r="R702" s="13">
        <f t="shared" si="653"/>
        <v>3374.8</v>
      </c>
      <c r="S702" s="42">
        <f t="shared" si="655"/>
        <v>19612.8</v>
      </c>
    </row>
    <row r="703" spans="1:19" s="14" customFormat="1" ht="12">
      <c r="A703" s="11">
        <f t="shared" si="654"/>
        <v>592</v>
      </c>
      <c r="B703" s="12" t="s">
        <v>766</v>
      </c>
      <c r="C703" s="12" t="s">
        <v>173</v>
      </c>
      <c r="D703" s="11" t="s">
        <v>29</v>
      </c>
      <c r="E703" s="11" t="s">
        <v>41</v>
      </c>
      <c r="F703" s="13">
        <v>22000</v>
      </c>
      <c r="G703" s="13">
        <v>0</v>
      </c>
      <c r="H703" s="13">
        <v>0</v>
      </c>
      <c r="I703" s="13">
        <f t="shared" si="625"/>
        <v>631.4</v>
      </c>
      <c r="J703" s="13">
        <f t="shared" si="649"/>
        <v>1561.9999999999998</v>
      </c>
      <c r="K703" s="13">
        <f t="shared" si="650"/>
        <v>253</v>
      </c>
      <c r="L703" s="13">
        <f t="shared" si="651"/>
        <v>668.8</v>
      </c>
      <c r="M703" s="13">
        <f t="shared" si="652"/>
        <v>1559.8000000000002</v>
      </c>
      <c r="N703" s="67"/>
      <c r="O703" s="13">
        <f t="shared" si="656"/>
        <v>4675</v>
      </c>
      <c r="P703" s="67">
        <v>4388.5</v>
      </c>
      <c r="Q703" s="13">
        <f t="shared" si="648"/>
        <v>5688.7</v>
      </c>
      <c r="R703" s="13">
        <f t="shared" si="653"/>
        <v>3374.8</v>
      </c>
      <c r="S703" s="42">
        <f t="shared" si="655"/>
        <v>16311.3</v>
      </c>
    </row>
    <row r="704" spans="1:19" s="14" customFormat="1" ht="12">
      <c r="A704" s="11">
        <f t="shared" si="654"/>
        <v>593</v>
      </c>
      <c r="B704" s="12" t="s">
        <v>767</v>
      </c>
      <c r="C704" s="12" t="s">
        <v>173</v>
      </c>
      <c r="D704" s="11" t="s">
        <v>29</v>
      </c>
      <c r="E704" s="11" t="s">
        <v>41</v>
      </c>
      <c r="F704" s="13">
        <v>22000</v>
      </c>
      <c r="G704" s="13">
        <v>0</v>
      </c>
      <c r="H704" s="13">
        <v>0</v>
      </c>
      <c r="I704" s="13">
        <f t="shared" si="625"/>
        <v>631.4</v>
      </c>
      <c r="J704" s="13">
        <f t="shared" si="649"/>
        <v>1561.9999999999998</v>
      </c>
      <c r="K704" s="13">
        <f t="shared" si="650"/>
        <v>253</v>
      </c>
      <c r="L704" s="13">
        <f t="shared" si="651"/>
        <v>668.8</v>
      </c>
      <c r="M704" s="13">
        <f t="shared" si="652"/>
        <v>1559.8000000000002</v>
      </c>
      <c r="N704" s="67"/>
      <c r="O704" s="13">
        <f t="shared" si="656"/>
        <v>4675</v>
      </c>
      <c r="P704" s="67"/>
      <c r="Q704" s="13">
        <f t="shared" si="648"/>
        <v>1300.1999999999998</v>
      </c>
      <c r="R704" s="13">
        <f t="shared" si="653"/>
        <v>3374.8</v>
      </c>
      <c r="S704" s="42">
        <f t="shared" si="655"/>
        <v>20699.8</v>
      </c>
    </row>
    <row r="705" spans="1:19" s="14" customFormat="1" ht="12">
      <c r="A705" s="11">
        <f t="shared" si="654"/>
        <v>594</v>
      </c>
      <c r="B705" s="12" t="s">
        <v>768</v>
      </c>
      <c r="C705" s="12" t="s">
        <v>173</v>
      </c>
      <c r="D705" s="11" t="s">
        <v>29</v>
      </c>
      <c r="E705" s="11" t="s">
        <v>30</v>
      </c>
      <c r="F705" s="13">
        <v>22000</v>
      </c>
      <c r="G705" s="13">
        <v>0</v>
      </c>
      <c r="H705" s="13">
        <v>0</v>
      </c>
      <c r="I705" s="13">
        <f t="shared" si="625"/>
        <v>631.4</v>
      </c>
      <c r="J705" s="13">
        <f t="shared" si="649"/>
        <v>1561.9999999999998</v>
      </c>
      <c r="K705" s="13">
        <f t="shared" si="650"/>
        <v>253</v>
      </c>
      <c r="L705" s="13">
        <f t="shared" si="651"/>
        <v>668.8</v>
      </c>
      <c r="M705" s="13">
        <f t="shared" si="652"/>
        <v>1559.8000000000002</v>
      </c>
      <c r="N705" s="67"/>
      <c r="O705" s="13">
        <f t="shared" si="656"/>
        <v>4675</v>
      </c>
      <c r="P705" s="67"/>
      <c r="Q705" s="13">
        <f t="shared" si="648"/>
        <v>1300.1999999999998</v>
      </c>
      <c r="R705" s="13">
        <f t="shared" si="653"/>
        <v>3374.8</v>
      </c>
      <c r="S705" s="42">
        <f t="shared" si="655"/>
        <v>20699.8</v>
      </c>
    </row>
    <row r="706" spans="1:19" s="14" customFormat="1" ht="12">
      <c r="A706" s="11">
        <f t="shared" si="654"/>
        <v>595</v>
      </c>
      <c r="B706" s="12" t="s">
        <v>769</v>
      </c>
      <c r="C706" s="12" t="s">
        <v>173</v>
      </c>
      <c r="D706" s="11" t="s">
        <v>29</v>
      </c>
      <c r="E706" s="11" t="s">
        <v>30</v>
      </c>
      <c r="F706" s="13">
        <v>22000</v>
      </c>
      <c r="G706" s="13">
        <v>0</v>
      </c>
      <c r="H706" s="13">
        <v>0</v>
      </c>
      <c r="I706" s="13">
        <f t="shared" si="625"/>
        <v>631.4</v>
      </c>
      <c r="J706" s="13">
        <f t="shared" si="649"/>
        <v>1561.9999999999998</v>
      </c>
      <c r="K706" s="13">
        <f t="shared" si="650"/>
        <v>253</v>
      </c>
      <c r="L706" s="13">
        <f t="shared" si="651"/>
        <v>668.8</v>
      </c>
      <c r="M706" s="13">
        <f t="shared" si="652"/>
        <v>1559.8000000000002</v>
      </c>
      <c r="N706" s="67"/>
      <c r="O706" s="13">
        <f t="shared" si="656"/>
        <v>4675</v>
      </c>
      <c r="P706" s="67">
        <v>11449.52</v>
      </c>
      <c r="Q706" s="13">
        <f t="shared" si="648"/>
        <v>12749.720000000001</v>
      </c>
      <c r="R706" s="13">
        <f t="shared" si="653"/>
        <v>3374.8</v>
      </c>
      <c r="S706" s="42">
        <f t="shared" si="655"/>
        <v>9250.2799999999988</v>
      </c>
    </row>
    <row r="707" spans="1:19" s="14" customFormat="1" ht="12">
      <c r="A707" s="11">
        <f t="shared" si="654"/>
        <v>596</v>
      </c>
      <c r="B707" s="12" t="s">
        <v>770</v>
      </c>
      <c r="C707" s="12" t="s">
        <v>173</v>
      </c>
      <c r="D707" s="11" t="s">
        <v>29</v>
      </c>
      <c r="E707" s="11" t="s">
        <v>30</v>
      </c>
      <c r="F707" s="13">
        <v>22000</v>
      </c>
      <c r="G707" s="13">
        <v>0</v>
      </c>
      <c r="H707" s="13">
        <v>0</v>
      </c>
      <c r="I707" s="13">
        <f t="shared" si="625"/>
        <v>631.4</v>
      </c>
      <c r="J707" s="13">
        <f t="shared" si="649"/>
        <v>1561.9999999999998</v>
      </c>
      <c r="K707" s="13">
        <f t="shared" si="650"/>
        <v>253</v>
      </c>
      <c r="L707" s="13">
        <f t="shared" si="651"/>
        <v>668.8</v>
      </c>
      <c r="M707" s="13">
        <f t="shared" si="652"/>
        <v>1559.8000000000002</v>
      </c>
      <c r="N707" s="67"/>
      <c r="O707" s="13">
        <f t="shared" si="656"/>
        <v>4675</v>
      </c>
      <c r="P707" s="67">
        <v>3539.92</v>
      </c>
      <c r="Q707" s="13">
        <f t="shared" si="648"/>
        <v>4840.12</v>
      </c>
      <c r="R707" s="13">
        <f t="shared" si="653"/>
        <v>3374.8</v>
      </c>
      <c r="S707" s="42">
        <f t="shared" si="655"/>
        <v>17159.88</v>
      </c>
    </row>
    <row r="708" spans="1:19" s="14" customFormat="1" ht="12">
      <c r="A708" s="11">
        <f t="shared" si="654"/>
        <v>597</v>
      </c>
      <c r="B708" s="12" t="s">
        <v>771</v>
      </c>
      <c r="C708" s="12" t="s">
        <v>173</v>
      </c>
      <c r="D708" s="11" t="s">
        <v>29</v>
      </c>
      <c r="E708" s="11" t="s">
        <v>30</v>
      </c>
      <c r="F708" s="13">
        <v>22000</v>
      </c>
      <c r="G708" s="13">
        <v>0</v>
      </c>
      <c r="H708" s="13">
        <v>0</v>
      </c>
      <c r="I708" s="13">
        <f t="shared" si="625"/>
        <v>631.4</v>
      </c>
      <c r="J708" s="13">
        <f t="shared" si="649"/>
        <v>1561.9999999999998</v>
      </c>
      <c r="K708" s="13">
        <f t="shared" si="650"/>
        <v>253</v>
      </c>
      <c r="L708" s="13">
        <f t="shared" si="651"/>
        <v>668.8</v>
      </c>
      <c r="M708" s="13">
        <f t="shared" si="652"/>
        <v>1559.8000000000002</v>
      </c>
      <c r="N708" s="67"/>
      <c r="O708" s="13">
        <f t="shared" si="656"/>
        <v>4675</v>
      </c>
      <c r="P708" s="67">
        <v>906</v>
      </c>
      <c r="Q708" s="13">
        <f t="shared" si="648"/>
        <v>2206.1999999999998</v>
      </c>
      <c r="R708" s="13">
        <f t="shared" si="653"/>
        <v>3374.8</v>
      </c>
      <c r="S708" s="42">
        <f t="shared" si="655"/>
        <v>19793.8</v>
      </c>
    </row>
    <row r="709" spans="1:19" s="14" customFormat="1" ht="12">
      <c r="A709" s="11">
        <f t="shared" si="654"/>
        <v>598</v>
      </c>
      <c r="B709" s="12" t="s">
        <v>772</v>
      </c>
      <c r="C709" s="12" t="s">
        <v>173</v>
      </c>
      <c r="D709" s="11" t="s">
        <v>29</v>
      </c>
      <c r="E709" s="11" t="s">
        <v>30</v>
      </c>
      <c r="F709" s="13">
        <v>22000</v>
      </c>
      <c r="G709" s="13">
        <v>0</v>
      </c>
      <c r="H709" s="13">
        <v>0</v>
      </c>
      <c r="I709" s="13">
        <f t="shared" si="625"/>
        <v>631.4</v>
      </c>
      <c r="J709" s="13">
        <f t="shared" si="649"/>
        <v>1561.9999999999998</v>
      </c>
      <c r="K709" s="13">
        <f t="shared" si="650"/>
        <v>253</v>
      </c>
      <c r="L709" s="13">
        <f t="shared" si="651"/>
        <v>668.8</v>
      </c>
      <c r="M709" s="13">
        <f t="shared" si="652"/>
        <v>1559.8000000000002</v>
      </c>
      <c r="N709" s="67"/>
      <c r="O709" s="13">
        <f t="shared" si="656"/>
        <v>4675</v>
      </c>
      <c r="P709" s="67">
        <v>706</v>
      </c>
      <c r="Q709" s="13">
        <f t="shared" si="648"/>
        <v>2006.1999999999998</v>
      </c>
      <c r="R709" s="13">
        <f t="shared" si="653"/>
        <v>3374.8</v>
      </c>
      <c r="S709" s="42">
        <f t="shared" si="655"/>
        <v>19993.8</v>
      </c>
    </row>
    <row r="710" spans="1:19" s="14" customFormat="1" ht="12">
      <c r="A710" s="11">
        <f t="shared" si="654"/>
        <v>599</v>
      </c>
      <c r="B710" s="12" t="s">
        <v>773</v>
      </c>
      <c r="C710" s="12" t="s">
        <v>173</v>
      </c>
      <c r="D710" s="11" t="s">
        <v>29</v>
      </c>
      <c r="E710" s="11" t="s">
        <v>41</v>
      </c>
      <c r="F710" s="13">
        <v>22000</v>
      </c>
      <c r="G710" s="13">
        <v>0</v>
      </c>
      <c r="H710" s="13">
        <v>0</v>
      </c>
      <c r="I710" s="13">
        <f t="shared" si="625"/>
        <v>631.4</v>
      </c>
      <c r="J710" s="13">
        <f t="shared" si="649"/>
        <v>1561.9999999999998</v>
      </c>
      <c r="K710" s="13">
        <f t="shared" si="650"/>
        <v>253</v>
      </c>
      <c r="L710" s="13">
        <f t="shared" si="651"/>
        <v>668.8</v>
      </c>
      <c r="M710" s="13">
        <f t="shared" si="652"/>
        <v>1559.8000000000002</v>
      </c>
      <c r="N710" s="67"/>
      <c r="O710" s="13">
        <f t="shared" si="656"/>
        <v>4675</v>
      </c>
      <c r="P710" s="67">
        <v>706</v>
      </c>
      <c r="Q710" s="13">
        <f t="shared" si="648"/>
        <v>2006.1999999999998</v>
      </c>
      <c r="R710" s="13">
        <f t="shared" si="653"/>
        <v>3374.8</v>
      </c>
      <c r="S710" s="42">
        <f t="shared" si="655"/>
        <v>19993.8</v>
      </c>
    </row>
    <row r="711" spans="1:19" s="14" customFormat="1" ht="12">
      <c r="A711" s="11">
        <f t="shared" si="654"/>
        <v>600</v>
      </c>
      <c r="B711" s="12" t="s">
        <v>774</v>
      </c>
      <c r="C711" s="12" t="s">
        <v>173</v>
      </c>
      <c r="D711" s="11" t="s">
        <v>29</v>
      </c>
      <c r="E711" s="11" t="s">
        <v>30</v>
      </c>
      <c r="F711" s="13">
        <v>22000</v>
      </c>
      <c r="G711" s="13">
        <v>0</v>
      </c>
      <c r="H711" s="13">
        <v>0</v>
      </c>
      <c r="I711" s="13">
        <f t="shared" ref="I711:I783" si="657">+F711*2.87%</f>
        <v>631.4</v>
      </c>
      <c r="J711" s="13">
        <f t="shared" si="649"/>
        <v>1561.9999999999998</v>
      </c>
      <c r="K711" s="13">
        <f t="shared" si="650"/>
        <v>253</v>
      </c>
      <c r="L711" s="13">
        <f t="shared" si="651"/>
        <v>668.8</v>
      </c>
      <c r="M711" s="13">
        <f t="shared" si="652"/>
        <v>1559.8000000000002</v>
      </c>
      <c r="N711" s="67"/>
      <c r="O711" s="13">
        <f t="shared" si="656"/>
        <v>4675</v>
      </c>
      <c r="P711" s="67"/>
      <c r="Q711" s="13">
        <f t="shared" si="648"/>
        <v>1300.1999999999998</v>
      </c>
      <c r="R711" s="13">
        <f t="shared" si="653"/>
        <v>3374.8</v>
      </c>
      <c r="S711" s="42">
        <f t="shared" si="655"/>
        <v>20699.8</v>
      </c>
    </row>
    <row r="712" spans="1:19" s="14" customFormat="1" ht="12">
      <c r="A712" s="11">
        <f t="shared" si="654"/>
        <v>601</v>
      </c>
      <c r="B712" s="12" t="s">
        <v>775</v>
      </c>
      <c r="C712" s="12" t="s">
        <v>173</v>
      </c>
      <c r="D712" s="11" t="s">
        <v>29</v>
      </c>
      <c r="E712" s="11" t="s">
        <v>30</v>
      </c>
      <c r="F712" s="13">
        <v>22000</v>
      </c>
      <c r="G712" s="13">
        <v>0</v>
      </c>
      <c r="H712" s="13">
        <v>0</v>
      </c>
      <c r="I712" s="13">
        <f t="shared" si="657"/>
        <v>631.4</v>
      </c>
      <c r="J712" s="13">
        <f t="shared" si="649"/>
        <v>1561.9999999999998</v>
      </c>
      <c r="K712" s="13">
        <f t="shared" si="650"/>
        <v>253</v>
      </c>
      <c r="L712" s="13">
        <f t="shared" si="651"/>
        <v>668.8</v>
      </c>
      <c r="M712" s="13">
        <f t="shared" si="652"/>
        <v>1559.8000000000002</v>
      </c>
      <c r="N712" s="67"/>
      <c r="O712" s="13">
        <f t="shared" si="656"/>
        <v>4675</v>
      </c>
      <c r="P712" s="67">
        <v>1206</v>
      </c>
      <c r="Q712" s="13">
        <f t="shared" si="648"/>
        <v>2506.1999999999998</v>
      </c>
      <c r="R712" s="13">
        <f t="shared" si="653"/>
        <v>3374.8</v>
      </c>
      <c r="S712" s="42">
        <f t="shared" si="655"/>
        <v>19493.8</v>
      </c>
    </row>
    <row r="713" spans="1:19" s="14" customFormat="1" ht="12">
      <c r="A713" s="11">
        <f t="shared" si="654"/>
        <v>602</v>
      </c>
      <c r="B713" s="12" t="s">
        <v>776</v>
      </c>
      <c r="C713" s="12" t="s">
        <v>173</v>
      </c>
      <c r="D713" s="11" t="s">
        <v>29</v>
      </c>
      <c r="E713" s="11" t="s">
        <v>30</v>
      </c>
      <c r="F713" s="13">
        <v>22000</v>
      </c>
      <c r="G713" s="13">
        <v>0</v>
      </c>
      <c r="H713" s="13">
        <v>0</v>
      </c>
      <c r="I713" s="13">
        <f t="shared" si="657"/>
        <v>631.4</v>
      </c>
      <c r="J713" s="13">
        <f t="shared" si="649"/>
        <v>1561.9999999999998</v>
      </c>
      <c r="K713" s="13">
        <f t="shared" si="650"/>
        <v>253</v>
      </c>
      <c r="L713" s="13">
        <f t="shared" si="651"/>
        <v>668.8</v>
      </c>
      <c r="M713" s="13">
        <f t="shared" si="652"/>
        <v>1559.8000000000002</v>
      </c>
      <c r="N713" s="67"/>
      <c r="O713" s="13">
        <f t="shared" si="656"/>
        <v>4675</v>
      </c>
      <c r="P713" s="67">
        <v>706</v>
      </c>
      <c r="Q713" s="13">
        <f t="shared" si="648"/>
        <v>2006.1999999999998</v>
      </c>
      <c r="R713" s="13">
        <f t="shared" si="653"/>
        <v>3374.8</v>
      </c>
      <c r="S713" s="42">
        <f t="shared" si="655"/>
        <v>19993.8</v>
      </c>
    </row>
    <row r="714" spans="1:19" s="14" customFormat="1" ht="12">
      <c r="A714" s="11">
        <f t="shared" si="654"/>
        <v>603</v>
      </c>
      <c r="B714" s="12" t="s">
        <v>777</v>
      </c>
      <c r="C714" s="12" t="s">
        <v>173</v>
      </c>
      <c r="D714" s="11" t="s">
        <v>29</v>
      </c>
      <c r="E714" s="11" t="s">
        <v>30</v>
      </c>
      <c r="F714" s="13">
        <v>22000</v>
      </c>
      <c r="G714" s="13">
        <v>0</v>
      </c>
      <c r="H714" s="13">
        <v>0</v>
      </c>
      <c r="I714" s="13">
        <f t="shared" si="657"/>
        <v>631.4</v>
      </c>
      <c r="J714" s="13">
        <f t="shared" si="649"/>
        <v>1561.9999999999998</v>
      </c>
      <c r="K714" s="13">
        <f t="shared" si="650"/>
        <v>253</v>
      </c>
      <c r="L714" s="13">
        <f t="shared" si="651"/>
        <v>668.8</v>
      </c>
      <c r="M714" s="13">
        <f t="shared" si="652"/>
        <v>1559.8000000000002</v>
      </c>
      <c r="N714" s="67"/>
      <c r="O714" s="13">
        <f t="shared" si="656"/>
        <v>4675</v>
      </c>
      <c r="P714" s="67">
        <v>5706</v>
      </c>
      <c r="Q714" s="13">
        <f t="shared" si="648"/>
        <v>7006.2</v>
      </c>
      <c r="R714" s="13">
        <f t="shared" si="653"/>
        <v>3374.8</v>
      </c>
      <c r="S714" s="42">
        <f t="shared" si="655"/>
        <v>14993.8</v>
      </c>
    </row>
    <row r="715" spans="1:19" s="14" customFormat="1" ht="12">
      <c r="A715" s="11">
        <f t="shared" si="654"/>
        <v>604</v>
      </c>
      <c r="B715" s="12" t="s">
        <v>778</v>
      </c>
      <c r="C715" s="12" t="s">
        <v>173</v>
      </c>
      <c r="D715" s="11" t="s">
        <v>29</v>
      </c>
      <c r="E715" s="11" t="s">
        <v>41</v>
      </c>
      <c r="F715" s="13">
        <v>22000</v>
      </c>
      <c r="G715" s="13">
        <v>0</v>
      </c>
      <c r="H715" s="13">
        <v>0</v>
      </c>
      <c r="I715" s="13">
        <f t="shared" si="657"/>
        <v>631.4</v>
      </c>
      <c r="J715" s="13">
        <f t="shared" si="649"/>
        <v>1561.9999999999998</v>
      </c>
      <c r="K715" s="13">
        <f t="shared" si="650"/>
        <v>253</v>
      </c>
      <c r="L715" s="13">
        <f t="shared" si="651"/>
        <v>668.8</v>
      </c>
      <c r="M715" s="13">
        <f t="shared" si="652"/>
        <v>1559.8000000000002</v>
      </c>
      <c r="N715" s="67"/>
      <c r="O715" s="13">
        <f t="shared" si="656"/>
        <v>4675</v>
      </c>
      <c r="P715" s="67">
        <v>0</v>
      </c>
      <c r="Q715" s="13">
        <f t="shared" si="648"/>
        <v>1300.1999999999998</v>
      </c>
      <c r="R715" s="13">
        <f t="shared" si="653"/>
        <v>3374.8</v>
      </c>
      <c r="S715" s="42">
        <f t="shared" si="655"/>
        <v>20699.8</v>
      </c>
    </row>
    <row r="716" spans="1:19" s="14" customFormat="1" ht="12">
      <c r="A716" s="11">
        <f t="shared" si="654"/>
        <v>605</v>
      </c>
      <c r="B716" s="12" t="s">
        <v>779</v>
      </c>
      <c r="C716" s="12" t="s">
        <v>173</v>
      </c>
      <c r="D716" s="11" t="s">
        <v>29</v>
      </c>
      <c r="E716" s="11" t="s">
        <v>30</v>
      </c>
      <c r="F716" s="13">
        <v>22000</v>
      </c>
      <c r="G716" s="13">
        <v>0</v>
      </c>
      <c r="H716" s="13">
        <v>0</v>
      </c>
      <c r="I716" s="13">
        <f t="shared" si="657"/>
        <v>631.4</v>
      </c>
      <c r="J716" s="13">
        <f t="shared" si="649"/>
        <v>1561.9999999999998</v>
      </c>
      <c r="K716" s="13">
        <f t="shared" si="650"/>
        <v>253</v>
      </c>
      <c r="L716" s="13">
        <f t="shared" si="651"/>
        <v>668.8</v>
      </c>
      <c r="M716" s="13">
        <f t="shared" si="652"/>
        <v>1559.8000000000002</v>
      </c>
      <c r="N716" s="67"/>
      <c r="O716" s="13">
        <f t="shared" si="656"/>
        <v>4675</v>
      </c>
      <c r="P716" s="67">
        <v>1506</v>
      </c>
      <c r="Q716" s="13">
        <f t="shared" si="648"/>
        <v>2806.2</v>
      </c>
      <c r="R716" s="13">
        <f t="shared" si="653"/>
        <v>3374.8</v>
      </c>
      <c r="S716" s="42">
        <f t="shared" si="655"/>
        <v>19193.8</v>
      </c>
    </row>
    <row r="717" spans="1:19" s="14" customFormat="1" ht="12">
      <c r="A717" s="11">
        <f t="shared" si="654"/>
        <v>606</v>
      </c>
      <c r="B717" s="12" t="s">
        <v>780</v>
      </c>
      <c r="C717" s="12" t="s">
        <v>173</v>
      </c>
      <c r="D717" s="11" t="s">
        <v>29</v>
      </c>
      <c r="E717" s="11" t="s">
        <v>30</v>
      </c>
      <c r="F717" s="13">
        <v>22000</v>
      </c>
      <c r="G717" s="13">
        <v>0</v>
      </c>
      <c r="H717" s="13">
        <v>0</v>
      </c>
      <c r="I717" s="13">
        <f t="shared" si="657"/>
        <v>631.4</v>
      </c>
      <c r="J717" s="13">
        <f t="shared" si="649"/>
        <v>1561.9999999999998</v>
      </c>
      <c r="K717" s="13">
        <f t="shared" si="650"/>
        <v>253</v>
      </c>
      <c r="L717" s="13">
        <f t="shared" si="651"/>
        <v>668.8</v>
      </c>
      <c r="M717" s="13">
        <f t="shared" si="652"/>
        <v>1559.8000000000002</v>
      </c>
      <c r="N717" s="67"/>
      <c r="O717" s="13">
        <f t="shared" si="656"/>
        <v>4675</v>
      </c>
      <c r="P717" s="67"/>
      <c r="Q717" s="13">
        <f t="shared" si="648"/>
        <v>1300.1999999999998</v>
      </c>
      <c r="R717" s="13">
        <f t="shared" si="653"/>
        <v>3374.8</v>
      </c>
      <c r="S717" s="42">
        <f t="shared" si="655"/>
        <v>20699.8</v>
      </c>
    </row>
    <row r="718" spans="1:19" s="14" customFormat="1" ht="12">
      <c r="A718" s="11">
        <f t="shared" si="654"/>
        <v>607</v>
      </c>
      <c r="B718" s="12" t="s">
        <v>781</v>
      </c>
      <c r="C718" s="12" t="s">
        <v>173</v>
      </c>
      <c r="D718" s="11" t="s">
        <v>29</v>
      </c>
      <c r="E718" s="11" t="s">
        <v>30</v>
      </c>
      <c r="F718" s="13">
        <v>22000</v>
      </c>
      <c r="G718" s="13">
        <v>0</v>
      </c>
      <c r="H718" s="13">
        <v>0</v>
      </c>
      <c r="I718" s="13">
        <f t="shared" si="657"/>
        <v>631.4</v>
      </c>
      <c r="J718" s="13">
        <f t="shared" si="649"/>
        <v>1561.9999999999998</v>
      </c>
      <c r="K718" s="13">
        <f t="shared" si="650"/>
        <v>253</v>
      </c>
      <c r="L718" s="13">
        <f t="shared" si="651"/>
        <v>668.8</v>
      </c>
      <c r="M718" s="13">
        <f t="shared" si="652"/>
        <v>1559.8000000000002</v>
      </c>
      <c r="N718" s="67"/>
      <c r="O718" s="13">
        <f t="shared" si="656"/>
        <v>4675</v>
      </c>
      <c r="P718" s="67"/>
      <c r="Q718" s="13">
        <f t="shared" si="648"/>
        <v>1300.1999999999998</v>
      </c>
      <c r="R718" s="13">
        <f t="shared" si="653"/>
        <v>3374.8</v>
      </c>
      <c r="S718" s="42">
        <f t="shared" si="655"/>
        <v>20699.8</v>
      </c>
    </row>
    <row r="719" spans="1:19" s="14" customFormat="1" ht="12">
      <c r="A719" s="11">
        <f t="shared" si="654"/>
        <v>608</v>
      </c>
      <c r="B719" s="12" t="s">
        <v>782</v>
      </c>
      <c r="C719" s="12" t="s">
        <v>173</v>
      </c>
      <c r="D719" s="11" t="s">
        <v>29</v>
      </c>
      <c r="E719" s="11" t="s">
        <v>30</v>
      </c>
      <c r="F719" s="13">
        <v>22000</v>
      </c>
      <c r="G719" s="13">
        <v>0</v>
      </c>
      <c r="H719" s="13">
        <v>0</v>
      </c>
      <c r="I719" s="13">
        <f t="shared" si="657"/>
        <v>631.4</v>
      </c>
      <c r="J719" s="13">
        <f t="shared" si="649"/>
        <v>1561.9999999999998</v>
      </c>
      <c r="K719" s="13">
        <f t="shared" si="650"/>
        <v>253</v>
      </c>
      <c r="L719" s="13">
        <f t="shared" si="651"/>
        <v>668.8</v>
      </c>
      <c r="M719" s="13">
        <f t="shared" si="652"/>
        <v>1559.8000000000002</v>
      </c>
      <c r="N719" s="67"/>
      <c r="O719" s="13">
        <f t="shared" si="656"/>
        <v>4675</v>
      </c>
      <c r="P719" s="67">
        <v>7925.97</v>
      </c>
      <c r="Q719" s="13">
        <f t="shared" si="648"/>
        <v>9226.17</v>
      </c>
      <c r="R719" s="13">
        <f t="shared" si="653"/>
        <v>3374.8</v>
      </c>
      <c r="S719" s="42">
        <f t="shared" si="655"/>
        <v>12773.83</v>
      </c>
    </row>
    <row r="720" spans="1:19" s="14" customFormat="1" ht="12">
      <c r="A720" s="11">
        <f t="shared" si="654"/>
        <v>609</v>
      </c>
      <c r="B720" s="12" t="s">
        <v>783</v>
      </c>
      <c r="C720" s="12" t="s">
        <v>173</v>
      </c>
      <c r="D720" s="11" t="s">
        <v>29</v>
      </c>
      <c r="E720" s="11" t="s">
        <v>30</v>
      </c>
      <c r="F720" s="13">
        <v>22000</v>
      </c>
      <c r="G720" s="13">
        <v>0</v>
      </c>
      <c r="H720" s="13">
        <v>0</v>
      </c>
      <c r="I720" s="13">
        <f t="shared" si="657"/>
        <v>631.4</v>
      </c>
      <c r="J720" s="13">
        <f t="shared" si="649"/>
        <v>1561.9999999999998</v>
      </c>
      <c r="K720" s="13">
        <f t="shared" si="650"/>
        <v>253</v>
      </c>
      <c r="L720" s="13">
        <f t="shared" si="651"/>
        <v>668.8</v>
      </c>
      <c r="M720" s="13">
        <f t="shared" si="652"/>
        <v>1559.8000000000002</v>
      </c>
      <c r="N720" s="67">
        <v>2380.2399999999998</v>
      </c>
      <c r="O720" s="13">
        <f t="shared" si="656"/>
        <v>4675</v>
      </c>
      <c r="P720" s="67">
        <f>17034.07-2380.24</f>
        <v>14653.83</v>
      </c>
      <c r="Q720" s="13">
        <f t="shared" si="648"/>
        <v>18334.27</v>
      </c>
      <c r="R720" s="13">
        <f t="shared" si="653"/>
        <v>3374.8</v>
      </c>
      <c r="S720" s="42">
        <f t="shared" si="655"/>
        <v>3665.7299999999996</v>
      </c>
    </row>
    <row r="721" spans="1:19" s="14" customFormat="1" ht="12">
      <c r="A721" s="11">
        <f t="shared" si="654"/>
        <v>610</v>
      </c>
      <c r="B721" s="12" t="s">
        <v>784</v>
      </c>
      <c r="C721" s="12" t="s">
        <v>565</v>
      </c>
      <c r="D721" s="11" t="s">
        <v>29</v>
      </c>
      <c r="E721" s="11" t="s">
        <v>30</v>
      </c>
      <c r="F721" s="13">
        <v>22000</v>
      </c>
      <c r="G721" s="13">
        <v>0</v>
      </c>
      <c r="H721" s="13">
        <v>0</v>
      </c>
      <c r="I721" s="13">
        <f t="shared" si="657"/>
        <v>631.4</v>
      </c>
      <c r="J721" s="13">
        <f t="shared" si="649"/>
        <v>1561.9999999999998</v>
      </c>
      <c r="K721" s="13">
        <f t="shared" si="650"/>
        <v>253</v>
      </c>
      <c r="L721" s="13">
        <f t="shared" si="651"/>
        <v>668.8</v>
      </c>
      <c r="M721" s="13">
        <f t="shared" si="652"/>
        <v>1559.8000000000002</v>
      </c>
      <c r="N721" s="67"/>
      <c r="O721" s="13">
        <f t="shared" si="656"/>
        <v>4675</v>
      </c>
      <c r="P721" s="67"/>
      <c r="Q721" s="13">
        <f t="shared" si="648"/>
        <v>1300.1999999999998</v>
      </c>
      <c r="R721" s="13">
        <f t="shared" si="653"/>
        <v>3374.8</v>
      </c>
      <c r="S721" s="42">
        <f t="shared" si="655"/>
        <v>20699.8</v>
      </c>
    </row>
    <row r="722" spans="1:19" s="14" customFormat="1" ht="12">
      <c r="A722" s="11">
        <f t="shared" si="654"/>
        <v>611</v>
      </c>
      <c r="B722" s="12" t="s">
        <v>785</v>
      </c>
      <c r="C722" s="12" t="s">
        <v>565</v>
      </c>
      <c r="D722" s="11" t="s">
        <v>29</v>
      </c>
      <c r="E722" s="11" t="s">
        <v>30</v>
      </c>
      <c r="F722" s="13">
        <v>22000</v>
      </c>
      <c r="G722" s="13">
        <v>0</v>
      </c>
      <c r="H722" s="13">
        <v>0</v>
      </c>
      <c r="I722" s="13">
        <f t="shared" si="657"/>
        <v>631.4</v>
      </c>
      <c r="J722" s="13">
        <f t="shared" si="649"/>
        <v>1561.9999999999998</v>
      </c>
      <c r="K722" s="13">
        <f t="shared" si="650"/>
        <v>253</v>
      </c>
      <c r="L722" s="13">
        <f t="shared" si="651"/>
        <v>668.8</v>
      </c>
      <c r="M722" s="13">
        <f t="shared" si="652"/>
        <v>1559.8000000000002</v>
      </c>
      <c r="N722" s="67"/>
      <c r="O722" s="13">
        <f t="shared" si="656"/>
        <v>4675</v>
      </c>
      <c r="P722" s="69">
        <v>12600.18</v>
      </c>
      <c r="Q722" s="42">
        <f t="shared" si="648"/>
        <v>13900.380000000001</v>
      </c>
      <c r="R722" s="42">
        <f t="shared" si="653"/>
        <v>3374.8</v>
      </c>
      <c r="S722" s="42">
        <f t="shared" si="655"/>
        <v>8099.619999999999</v>
      </c>
    </row>
    <row r="723" spans="1:19" s="14" customFormat="1" ht="12">
      <c r="A723" s="11">
        <f t="shared" si="654"/>
        <v>612</v>
      </c>
      <c r="B723" s="12" t="s">
        <v>786</v>
      </c>
      <c r="C723" s="12" t="s">
        <v>173</v>
      </c>
      <c r="D723" s="11" t="s">
        <v>29</v>
      </c>
      <c r="E723" s="11" t="s">
        <v>41</v>
      </c>
      <c r="F723" s="13">
        <v>19800</v>
      </c>
      <c r="G723" s="13">
        <v>0</v>
      </c>
      <c r="H723" s="13">
        <v>0</v>
      </c>
      <c r="I723" s="13">
        <f t="shared" si="657"/>
        <v>568.26</v>
      </c>
      <c r="J723" s="13">
        <f t="shared" si="649"/>
        <v>1405.8</v>
      </c>
      <c r="K723" s="13">
        <f t="shared" si="650"/>
        <v>227.7</v>
      </c>
      <c r="L723" s="13">
        <f t="shared" si="651"/>
        <v>601.91999999999996</v>
      </c>
      <c r="M723" s="13">
        <f t="shared" si="652"/>
        <v>1403.8200000000002</v>
      </c>
      <c r="N723" s="67"/>
      <c r="O723" s="13">
        <f t="shared" si="656"/>
        <v>4207.5</v>
      </c>
      <c r="P723" s="67"/>
      <c r="Q723" s="13">
        <f t="shared" si="648"/>
        <v>1170.1799999999998</v>
      </c>
      <c r="R723" s="13">
        <f t="shared" si="653"/>
        <v>3037.32</v>
      </c>
      <c r="S723" s="42">
        <f t="shared" si="655"/>
        <v>18629.82</v>
      </c>
    </row>
    <row r="724" spans="1:19" s="14" customFormat="1" ht="12">
      <c r="A724" s="11">
        <f t="shared" si="654"/>
        <v>613</v>
      </c>
      <c r="B724" s="12" t="s">
        <v>787</v>
      </c>
      <c r="C724" s="12" t="s">
        <v>173</v>
      </c>
      <c r="D724" s="11" t="s">
        <v>29</v>
      </c>
      <c r="E724" s="11" t="s">
        <v>30</v>
      </c>
      <c r="F724" s="13">
        <v>22000</v>
      </c>
      <c r="G724" s="13"/>
      <c r="H724" s="13"/>
      <c r="I724" s="13">
        <f t="shared" si="657"/>
        <v>631.4</v>
      </c>
      <c r="J724" s="13">
        <f t="shared" si="649"/>
        <v>1561.9999999999998</v>
      </c>
      <c r="K724" s="13">
        <f t="shared" si="650"/>
        <v>253</v>
      </c>
      <c r="L724" s="13">
        <f t="shared" si="651"/>
        <v>668.8</v>
      </c>
      <c r="M724" s="13">
        <f t="shared" si="652"/>
        <v>1559.8000000000002</v>
      </c>
      <c r="N724" s="67"/>
      <c r="O724" s="13">
        <f t="shared" ref="O724" si="658">I724+J724+K724+L724+M724</f>
        <v>4675</v>
      </c>
      <c r="P724" s="67"/>
      <c r="Q724" s="13">
        <f t="shared" ref="Q724" si="659">+I724+L724+N724+P724+G724+H724</f>
        <v>1300.1999999999998</v>
      </c>
      <c r="R724" s="13">
        <f t="shared" ref="R724" si="660">+M724+K724+J724</f>
        <v>3374.8</v>
      </c>
      <c r="S724" s="42">
        <f t="shared" si="655"/>
        <v>20699.8</v>
      </c>
    </row>
    <row r="725" spans="1:19" s="14" customFormat="1" ht="12">
      <c r="A725" s="11">
        <f t="shared" si="654"/>
        <v>614</v>
      </c>
      <c r="B725" s="12" t="s">
        <v>788</v>
      </c>
      <c r="C725" s="12" t="s">
        <v>173</v>
      </c>
      <c r="D725" s="11" t="s">
        <v>29</v>
      </c>
      <c r="E725" s="11" t="s">
        <v>30</v>
      </c>
      <c r="F725" s="13">
        <v>22000</v>
      </c>
      <c r="G725" s="13"/>
      <c r="H725" s="13"/>
      <c r="I725" s="13">
        <f t="shared" si="657"/>
        <v>631.4</v>
      </c>
      <c r="J725" s="13">
        <f t="shared" ref="J725:J728" si="661">F725*7.1%</f>
        <v>1561.9999999999998</v>
      </c>
      <c r="K725" s="13">
        <f t="shared" ref="K725:K728" si="662">F725*1.15%</f>
        <v>253</v>
      </c>
      <c r="L725" s="13">
        <f t="shared" si="651"/>
        <v>668.8</v>
      </c>
      <c r="M725" s="13">
        <f t="shared" ref="M725:M728" si="663">F725*7.09%</f>
        <v>1559.8000000000002</v>
      </c>
      <c r="N725" s="67"/>
      <c r="O725" s="13">
        <f t="shared" ref="O725:O728" si="664">I725+J725+K725+L725+M725</f>
        <v>4675</v>
      </c>
      <c r="P725" s="67"/>
      <c r="Q725" s="13">
        <f t="shared" ref="Q725:Q728" si="665">+I725+L725+N725+P725+G725+H725</f>
        <v>1300.1999999999998</v>
      </c>
      <c r="R725" s="13">
        <f t="shared" ref="R725:R728" si="666">+M725+K725+J725</f>
        <v>3374.8</v>
      </c>
      <c r="S725" s="42">
        <f t="shared" si="655"/>
        <v>20699.8</v>
      </c>
    </row>
    <row r="726" spans="1:19" s="14" customFormat="1" ht="12">
      <c r="A726" s="11">
        <f t="shared" si="654"/>
        <v>615</v>
      </c>
      <c r="B726" s="12" t="s">
        <v>789</v>
      </c>
      <c r="C726" s="12" t="s">
        <v>173</v>
      </c>
      <c r="D726" s="11" t="s">
        <v>29</v>
      </c>
      <c r="E726" s="11" t="s">
        <v>30</v>
      </c>
      <c r="F726" s="13">
        <v>22000</v>
      </c>
      <c r="G726" s="13"/>
      <c r="H726" s="13"/>
      <c r="I726" s="13">
        <f t="shared" si="657"/>
        <v>631.4</v>
      </c>
      <c r="J726" s="13">
        <f t="shared" si="661"/>
        <v>1561.9999999999998</v>
      </c>
      <c r="K726" s="13">
        <f t="shared" si="662"/>
        <v>253</v>
      </c>
      <c r="L726" s="13">
        <f t="shared" si="651"/>
        <v>668.8</v>
      </c>
      <c r="M726" s="13">
        <f t="shared" si="663"/>
        <v>1559.8000000000002</v>
      </c>
      <c r="N726" s="67"/>
      <c r="O726" s="13">
        <f t="shared" si="664"/>
        <v>4675</v>
      </c>
      <c r="P726" s="67"/>
      <c r="Q726" s="13">
        <f t="shared" si="665"/>
        <v>1300.1999999999998</v>
      </c>
      <c r="R726" s="13">
        <f t="shared" si="666"/>
        <v>3374.8</v>
      </c>
      <c r="S726" s="42">
        <f t="shared" si="655"/>
        <v>20699.8</v>
      </c>
    </row>
    <row r="727" spans="1:19" s="14" customFormat="1" ht="12">
      <c r="A727" s="11">
        <f t="shared" si="654"/>
        <v>616</v>
      </c>
      <c r="B727" s="12" t="s">
        <v>790</v>
      </c>
      <c r="C727" s="12" t="s">
        <v>173</v>
      </c>
      <c r="D727" s="11" t="s">
        <v>29</v>
      </c>
      <c r="E727" s="11" t="s">
        <v>30</v>
      </c>
      <c r="F727" s="13">
        <v>22000</v>
      </c>
      <c r="G727" s="13"/>
      <c r="H727" s="13"/>
      <c r="I727" s="13">
        <f t="shared" si="657"/>
        <v>631.4</v>
      </c>
      <c r="J727" s="13">
        <f t="shared" si="661"/>
        <v>1561.9999999999998</v>
      </c>
      <c r="K727" s="13">
        <f t="shared" si="662"/>
        <v>253</v>
      </c>
      <c r="L727" s="13">
        <f t="shared" si="651"/>
        <v>668.8</v>
      </c>
      <c r="M727" s="13">
        <f t="shared" si="663"/>
        <v>1559.8000000000002</v>
      </c>
      <c r="N727" s="67"/>
      <c r="O727" s="13">
        <f t="shared" si="664"/>
        <v>4675</v>
      </c>
      <c r="P727" s="67"/>
      <c r="Q727" s="13">
        <f t="shared" si="665"/>
        <v>1300.1999999999998</v>
      </c>
      <c r="R727" s="13">
        <f t="shared" si="666"/>
        <v>3374.8</v>
      </c>
      <c r="S727" s="42">
        <f t="shared" si="655"/>
        <v>20699.8</v>
      </c>
    </row>
    <row r="728" spans="1:19" s="14" customFormat="1" ht="12">
      <c r="A728" s="11">
        <f t="shared" si="654"/>
        <v>617</v>
      </c>
      <c r="B728" s="12" t="s">
        <v>791</v>
      </c>
      <c r="C728" s="12" t="s">
        <v>173</v>
      </c>
      <c r="D728" s="11" t="s">
        <v>29</v>
      </c>
      <c r="E728" s="11" t="s">
        <v>30</v>
      </c>
      <c r="F728" s="13">
        <v>22000</v>
      </c>
      <c r="G728" s="13"/>
      <c r="H728" s="13"/>
      <c r="I728" s="13">
        <f t="shared" si="657"/>
        <v>631.4</v>
      </c>
      <c r="J728" s="13">
        <f t="shared" si="661"/>
        <v>1561.9999999999998</v>
      </c>
      <c r="K728" s="13">
        <f t="shared" si="662"/>
        <v>253</v>
      </c>
      <c r="L728" s="13">
        <f t="shared" si="651"/>
        <v>668.8</v>
      </c>
      <c r="M728" s="13">
        <f t="shared" si="663"/>
        <v>1559.8000000000002</v>
      </c>
      <c r="N728" s="67"/>
      <c r="O728" s="13">
        <f t="shared" si="664"/>
        <v>4675</v>
      </c>
      <c r="P728" s="67"/>
      <c r="Q728" s="13">
        <f t="shared" si="665"/>
        <v>1300.1999999999998</v>
      </c>
      <c r="R728" s="13">
        <f t="shared" si="666"/>
        <v>3374.8</v>
      </c>
      <c r="S728" s="42">
        <f t="shared" si="655"/>
        <v>20699.8</v>
      </c>
    </row>
    <row r="729" spans="1:19" s="14" customFormat="1" ht="12">
      <c r="A729" s="11">
        <f t="shared" si="654"/>
        <v>618</v>
      </c>
      <c r="B729" s="12" t="s">
        <v>792</v>
      </c>
      <c r="C729" s="12" t="s">
        <v>468</v>
      </c>
      <c r="D729" s="11" t="s">
        <v>29</v>
      </c>
      <c r="E729" s="11" t="s">
        <v>30</v>
      </c>
      <c r="F729" s="13">
        <v>22000</v>
      </c>
      <c r="G729" s="13">
        <v>0</v>
      </c>
      <c r="H729" s="13">
        <v>0</v>
      </c>
      <c r="I729" s="13">
        <f t="shared" si="657"/>
        <v>631.4</v>
      </c>
      <c r="J729" s="13">
        <f t="shared" si="649"/>
        <v>1561.9999999999998</v>
      </c>
      <c r="K729" s="13">
        <f t="shared" si="650"/>
        <v>253</v>
      </c>
      <c r="L729" s="13">
        <f t="shared" si="651"/>
        <v>668.8</v>
      </c>
      <c r="M729" s="13">
        <f t="shared" si="652"/>
        <v>1559.8000000000002</v>
      </c>
      <c r="N729" s="67"/>
      <c r="O729" s="13">
        <f t="shared" si="656"/>
        <v>4675</v>
      </c>
      <c r="P729" s="67">
        <v>9342.7900000000009</v>
      </c>
      <c r="Q729" s="13">
        <f t="shared" si="648"/>
        <v>10642.990000000002</v>
      </c>
      <c r="R729" s="13">
        <f t="shared" si="653"/>
        <v>3374.8</v>
      </c>
      <c r="S729" s="42">
        <f t="shared" si="655"/>
        <v>11357.009999999998</v>
      </c>
    </row>
    <row r="730" spans="1:19" s="14" customFormat="1" ht="12">
      <c r="A730" s="11">
        <f t="shared" si="654"/>
        <v>619</v>
      </c>
      <c r="B730" s="12" t="s">
        <v>793</v>
      </c>
      <c r="C730" s="12" t="s">
        <v>468</v>
      </c>
      <c r="D730" s="11" t="s">
        <v>29</v>
      </c>
      <c r="E730" s="11" t="s">
        <v>41</v>
      </c>
      <c r="F730" s="13">
        <v>22000</v>
      </c>
      <c r="G730" s="13">
        <v>0</v>
      </c>
      <c r="H730" s="13">
        <v>0</v>
      </c>
      <c r="I730" s="13">
        <f t="shared" si="657"/>
        <v>631.4</v>
      </c>
      <c r="J730" s="13">
        <f t="shared" si="649"/>
        <v>1561.9999999999998</v>
      </c>
      <c r="K730" s="13">
        <f t="shared" si="650"/>
        <v>253</v>
      </c>
      <c r="L730" s="13">
        <f t="shared" si="651"/>
        <v>668.8</v>
      </c>
      <c r="M730" s="13">
        <f t="shared" si="652"/>
        <v>1559.8000000000002</v>
      </c>
      <c r="N730" s="67"/>
      <c r="O730" s="13">
        <f t="shared" si="656"/>
        <v>4675</v>
      </c>
      <c r="P730" s="69">
        <v>3973.82</v>
      </c>
      <c r="Q730" s="42">
        <f t="shared" si="648"/>
        <v>5274.02</v>
      </c>
      <c r="R730" s="42">
        <f t="shared" si="653"/>
        <v>3374.8</v>
      </c>
      <c r="S730" s="42">
        <f t="shared" si="655"/>
        <v>16725.98</v>
      </c>
    </row>
    <row r="731" spans="1:19" s="14" customFormat="1" ht="12">
      <c r="A731" s="11">
        <f t="shared" si="654"/>
        <v>620</v>
      </c>
      <c r="B731" s="12" t="s">
        <v>794</v>
      </c>
      <c r="C731" s="12" t="s">
        <v>468</v>
      </c>
      <c r="D731" s="11" t="s">
        <v>29</v>
      </c>
      <c r="E731" s="11" t="s">
        <v>41</v>
      </c>
      <c r="F731" s="13">
        <v>22000</v>
      </c>
      <c r="G731" s="13">
        <v>0</v>
      </c>
      <c r="H731" s="13">
        <v>0</v>
      </c>
      <c r="I731" s="13">
        <f t="shared" si="657"/>
        <v>631.4</v>
      </c>
      <c r="J731" s="13">
        <f t="shared" si="649"/>
        <v>1561.9999999999998</v>
      </c>
      <c r="K731" s="13">
        <f t="shared" si="650"/>
        <v>253</v>
      </c>
      <c r="L731" s="13">
        <f t="shared" si="651"/>
        <v>668.8</v>
      </c>
      <c r="M731" s="13">
        <f t="shared" si="652"/>
        <v>1559.8000000000002</v>
      </c>
      <c r="N731" s="67"/>
      <c r="O731" s="13">
        <f t="shared" si="656"/>
        <v>4675</v>
      </c>
      <c r="P731" s="67"/>
      <c r="Q731" s="13">
        <f t="shared" si="648"/>
        <v>1300.1999999999998</v>
      </c>
      <c r="R731" s="13">
        <f t="shared" si="653"/>
        <v>3374.8</v>
      </c>
      <c r="S731" s="42">
        <f t="shared" si="655"/>
        <v>20699.8</v>
      </c>
    </row>
    <row r="732" spans="1:19" s="14" customFormat="1" ht="12">
      <c r="A732" s="11">
        <f t="shared" si="654"/>
        <v>621</v>
      </c>
      <c r="B732" s="12" t="s">
        <v>795</v>
      </c>
      <c r="C732" s="12" t="s">
        <v>468</v>
      </c>
      <c r="D732" s="11" t="s">
        <v>29</v>
      </c>
      <c r="E732" s="11" t="s">
        <v>41</v>
      </c>
      <c r="F732" s="13">
        <v>22000</v>
      </c>
      <c r="G732" s="13">
        <v>0</v>
      </c>
      <c r="H732" s="13">
        <v>0</v>
      </c>
      <c r="I732" s="13">
        <f t="shared" si="657"/>
        <v>631.4</v>
      </c>
      <c r="J732" s="13">
        <f t="shared" si="649"/>
        <v>1561.9999999999998</v>
      </c>
      <c r="K732" s="13">
        <f t="shared" si="650"/>
        <v>253</v>
      </c>
      <c r="L732" s="13">
        <f t="shared" si="651"/>
        <v>668.8</v>
      </c>
      <c r="M732" s="13">
        <f t="shared" si="652"/>
        <v>1559.8000000000002</v>
      </c>
      <c r="N732" s="67"/>
      <c r="O732" s="13">
        <f t="shared" si="656"/>
        <v>4675</v>
      </c>
      <c r="P732" s="67"/>
      <c r="Q732" s="13">
        <f t="shared" si="648"/>
        <v>1300.1999999999998</v>
      </c>
      <c r="R732" s="13">
        <f t="shared" si="653"/>
        <v>3374.8</v>
      </c>
      <c r="S732" s="42">
        <f t="shared" si="655"/>
        <v>20699.8</v>
      </c>
    </row>
    <row r="733" spans="1:19" s="14" customFormat="1" ht="12">
      <c r="A733" s="11">
        <f t="shared" si="654"/>
        <v>622</v>
      </c>
      <c r="B733" s="12" t="s">
        <v>796</v>
      </c>
      <c r="C733" s="12" t="s">
        <v>468</v>
      </c>
      <c r="D733" s="11" t="s">
        <v>29</v>
      </c>
      <c r="E733" s="11" t="s">
        <v>41</v>
      </c>
      <c r="F733" s="13">
        <v>22000</v>
      </c>
      <c r="G733" s="13">
        <v>0</v>
      </c>
      <c r="H733" s="13">
        <v>0</v>
      </c>
      <c r="I733" s="13">
        <f t="shared" si="657"/>
        <v>631.4</v>
      </c>
      <c r="J733" s="13">
        <f t="shared" si="649"/>
        <v>1561.9999999999998</v>
      </c>
      <c r="K733" s="13">
        <f t="shared" si="650"/>
        <v>253</v>
      </c>
      <c r="L733" s="13">
        <f t="shared" si="651"/>
        <v>668.8</v>
      </c>
      <c r="M733" s="13">
        <f t="shared" si="652"/>
        <v>1559.8000000000002</v>
      </c>
      <c r="N733" s="67">
        <v>1190.1199999999999</v>
      </c>
      <c r="O733" s="13">
        <f t="shared" si="656"/>
        <v>4675</v>
      </c>
      <c r="P733" s="67"/>
      <c r="Q733" s="13">
        <f t="shared" ref="Q733:Q800" si="667">+I733+L733+N733+P733+G733+H733</f>
        <v>2490.3199999999997</v>
      </c>
      <c r="R733" s="13">
        <f t="shared" si="653"/>
        <v>3374.8</v>
      </c>
      <c r="S733" s="42">
        <f t="shared" si="655"/>
        <v>19509.68</v>
      </c>
    </row>
    <row r="734" spans="1:19" s="14" customFormat="1" ht="12">
      <c r="A734" s="11">
        <f t="shared" si="654"/>
        <v>623</v>
      </c>
      <c r="B734" s="12" t="s">
        <v>797</v>
      </c>
      <c r="C734" s="12" t="s">
        <v>468</v>
      </c>
      <c r="D734" s="11" t="s">
        <v>29</v>
      </c>
      <c r="E734" s="11" t="s">
        <v>41</v>
      </c>
      <c r="F734" s="13">
        <v>20000</v>
      </c>
      <c r="G734" s="13"/>
      <c r="H734" s="13"/>
      <c r="I734" s="13">
        <f t="shared" si="657"/>
        <v>574</v>
      </c>
      <c r="J734" s="13">
        <f t="shared" si="649"/>
        <v>1419.9999999999998</v>
      </c>
      <c r="K734" s="13">
        <f t="shared" si="650"/>
        <v>230</v>
      </c>
      <c r="L734" s="13">
        <f t="shared" si="651"/>
        <v>608</v>
      </c>
      <c r="M734" s="13">
        <f t="shared" si="652"/>
        <v>1418</v>
      </c>
      <c r="N734" s="67"/>
      <c r="O734" s="13">
        <f t="shared" si="656"/>
        <v>4250</v>
      </c>
      <c r="P734" s="67"/>
      <c r="Q734" s="13">
        <f t="shared" si="667"/>
        <v>1182</v>
      </c>
      <c r="R734" s="13">
        <f t="shared" si="653"/>
        <v>3068</v>
      </c>
      <c r="S734" s="42">
        <f t="shared" si="655"/>
        <v>18818</v>
      </c>
    </row>
    <row r="735" spans="1:19" s="14" customFormat="1" ht="12">
      <c r="A735" s="11">
        <f t="shared" si="654"/>
        <v>624</v>
      </c>
      <c r="B735" s="12" t="s">
        <v>798</v>
      </c>
      <c r="C735" s="12" t="s">
        <v>468</v>
      </c>
      <c r="D735" s="11" t="s">
        <v>29</v>
      </c>
      <c r="E735" s="11" t="s">
        <v>41</v>
      </c>
      <c r="F735" s="13">
        <v>22000</v>
      </c>
      <c r="G735" s="13">
        <v>0</v>
      </c>
      <c r="H735" s="13">
        <v>0</v>
      </c>
      <c r="I735" s="13">
        <f t="shared" si="657"/>
        <v>631.4</v>
      </c>
      <c r="J735" s="13">
        <f t="shared" si="649"/>
        <v>1561.9999999999998</v>
      </c>
      <c r="K735" s="13">
        <f t="shared" si="650"/>
        <v>253</v>
      </c>
      <c r="L735" s="13">
        <f t="shared" si="651"/>
        <v>668.8</v>
      </c>
      <c r="M735" s="13">
        <f t="shared" si="652"/>
        <v>1559.8000000000002</v>
      </c>
      <c r="N735" s="67"/>
      <c r="O735" s="13">
        <f t="shared" si="656"/>
        <v>4675</v>
      </c>
      <c r="P735" s="67">
        <v>1106</v>
      </c>
      <c r="Q735" s="13">
        <f t="shared" si="667"/>
        <v>2406.1999999999998</v>
      </c>
      <c r="R735" s="13">
        <f t="shared" si="653"/>
        <v>3374.8</v>
      </c>
      <c r="S735" s="42">
        <f t="shared" si="655"/>
        <v>19593.8</v>
      </c>
    </row>
    <row r="736" spans="1:19" s="14" customFormat="1" ht="12">
      <c r="A736" s="11">
        <f t="shared" si="654"/>
        <v>625</v>
      </c>
      <c r="B736" s="12" t="s">
        <v>799</v>
      </c>
      <c r="C736" s="12" t="s">
        <v>195</v>
      </c>
      <c r="D736" s="11" t="s">
        <v>29</v>
      </c>
      <c r="E736" s="11" t="s">
        <v>41</v>
      </c>
      <c r="F736" s="13">
        <v>22000</v>
      </c>
      <c r="G736" s="13">
        <v>0</v>
      </c>
      <c r="H736" s="13">
        <v>0</v>
      </c>
      <c r="I736" s="13">
        <f t="shared" si="657"/>
        <v>631.4</v>
      </c>
      <c r="J736" s="13">
        <f t="shared" si="649"/>
        <v>1561.9999999999998</v>
      </c>
      <c r="K736" s="13">
        <f t="shared" si="650"/>
        <v>253</v>
      </c>
      <c r="L736" s="13">
        <f t="shared" ref="L736:L741" si="668">+F736*3.04%</f>
        <v>668.8</v>
      </c>
      <c r="M736" s="13">
        <f t="shared" si="652"/>
        <v>1559.8000000000002</v>
      </c>
      <c r="N736" s="67">
        <v>2380.2399999999998</v>
      </c>
      <c r="O736" s="13">
        <f t="shared" si="656"/>
        <v>4675</v>
      </c>
      <c r="P736" s="67">
        <v>3066</v>
      </c>
      <c r="Q736" s="13">
        <f t="shared" si="667"/>
        <v>6746.44</v>
      </c>
      <c r="R736" s="13">
        <f t="shared" si="653"/>
        <v>3374.8</v>
      </c>
      <c r="S736" s="42">
        <f t="shared" si="655"/>
        <v>15253.560000000001</v>
      </c>
    </row>
    <row r="737" spans="1:20" s="14" customFormat="1" ht="12">
      <c r="A737" s="11">
        <f t="shared" si="654"/>
        <v>626</v>
      </c>
      <c r="B737" s="12" t="s">
        <v>800</v>
      </c>
      <c r="C737" s="12" t="s">
        <v>195</v>
      </c>
      <c r="D737" s="11" t="s">
        <v>29</v>
      </c>
      <c r="E737" s="11" t="s">
        <v>41</v>
      </c>
      <c r="F737" s="13">
        <v>22000</v>
      </c>
      <c r="G737" s="13">
        <v>0</v>
      </c>
      <c r="H737" s="13">
        <v>0</v>
      </c>
      <c r="I737" s="13">
        <f t="shared" si="657"/>
        <v>631.4</v>
      </c>
      <c r="J737" s="13">
        <f t="shared" si="649"/>
        <v>1561.9999999999998</v>
      </c>
      <c r="K737" s="13">
        <f t="shared" si="650"/>
        <v>253</v>
      </c>
      <c r="L737" s="13">
        <f t="shared" si="668"/>
        <v>668.8</v>
      </c>
      <c r="M737" s="13">
        <f t="shared" si="652"/>
        <v>1559.8000000000002</v>
      </c>
      <c r="N737" s="67"/>
      <c r="O737" s="13">
        <f t="shared" si="656"/>
        <v>4675</v>
      </c>
      <c r="P737" s="67"/>
      <c r="Q737" s="13">
        <f t="shared" si="667"/>
        <v>1300.1999999999998</v>
      </c>
      <c r="R737" s="13">
        <f t="shared" si="653"/>
        <v>3374.8</v>
      </c>
      <c r="S737" s="42">
        <f t="shared" si="655"/>
        <v>20699.8</v>
      </c>
    </row>
    <row r="738" spans="1:20" s="14" customFormat="1" ht="12">
      <c r="A738" s="11">
        <f t="shared" si="654"/>
        <v>627</v>
      </c>
      <c r="B738" s="12" t="s">
        <v>801</v>
      </c>
      <c r="C738" s="12" t="s">
        <v>195</v>
      </c>
      <c r="D738" s="11" t="s">
        <v>29</v>
      </c>
      <c r="E738" s="11" t="s">
        <v>41</v>
      </c>
      <c r="F738" s="13">
        <v>22000</v>
      </c>
      <c r="G738" s="13">
        <v>0</v>
      </c>
      <c r="H738" s="13">
        <v>0</v>
      </c>
      <c r="I738" s="13">
        <f t="shared" si="657"/>
        <v>631.4</v>
      </c>
      <c r="J738" s="13">
        <f t="shared" si="649"/>
        <v>1561.9999999999998</v>
      </c>
      <c r="K738" s="13">
        <f t="shared" si="650"/>
        <v>253</v>
      </c>
      <c r="L738" s="13">
        <f t="shared" si="668"/>
        <v>668.8</v>
      </c>
      <c r="M738" s="13">
        <f t="shared" si="652"/>
        <v>1559.8000000000002</v>
      </c>
      <c r="N738" s="67"/>
      <c r="O738" s="13">
        <f t="shared" si="656"/>
        <v>4675</v>
      </c>
      <c r="P738" s="67"/>
      <c r="Q738" s="13">
        <f t="shared" si="667"/>
        <v>1300.1999999999998</v>
      </c>
      <c r="R738" s="13">
        <f t="shared" si="653"/>
        <v>3374.8</v>
      </c>
      <c r="S738" s="42">
        <f t="shared" si="655"/>
        <v>20699.8</v>
      </c>
    </row>
    <row r="739" spans="1:20" s="14" customFormat="1" ht="12">
      <c r="A739" s="11">
        <f t="shared" si="654"/>
        <v>628</v>
      </c>
      <c r="B739" s="12" t="s">
        <v>802</v>
      </c>
      <c r="C739" s="12" t="s">
        <v>195</v>
      </c>
      <c r="D739" s="11" t="s">
        <v>29</v>
      </c>
      <c r="E739" s="11" t="s">
        <v>41</v>
      </c>
      <c r="F739" s="13">
        <v>22000</v>
      </c>
      <c r="G739" s="13">
        <v>0</v>
      </c>
      <c r="H739" s="13">
        <v>0</v>
      </c>
      <c r="I739" s="13">
        <f t="shared" si="657"/>
        <v>631.4</v>
      </c>
      <c r="J739" s="13">
        <f t="shared" si="649"/>
        <v>1561.9999999999998</v>
      </c>
      <c r="K739" s="13">
        <f t="shared" si="650"/>
        <v>253</v>
      </c>
      <c r="L739" s="13">
        <f t="shared" si="668"/>
        <v>668.8</v>
      </c>
      <c r="M739" s="13">
        <f t="shared" si="652"/>
        <v>1559.8000000000002</v>
      </c>
      <c r="N739" s="67"/>
      <c r="O739" s="13">
        <f t="shared" si="656"/>
        <v>4675</v>
      </c>
      <c r="P739" s="67"/>
      <c r="Q739" s="13">
        <f t="shared" si="667"/>
        <v>1300.1999999999998</v>
      </c>
      <c r="R739" s="13">
        <f t="shared" si="653"/>
        <v>3374.8</v>
      </c>
      <c r="S739" s="42">
        <f t="shared" ref="S739:S805" si="669">+F739-Q739</f>
        <v>20699.8</v>
      </c>
    </row>
    <row r="740" spans="1:20" s="14" customFormat="1" ht="12">
      <c r="A740" s="11">
        <f t="shared" si="654"/>
        <v>629</v>
      </c>
      <c r="B740" s="12" t="s">
        <v>803</v>
      </c>
      <c r="C740" s="12" t="s">
        <v>207</v>
      </c>
      <c r="D740" s="11" t="s">
        <v>29</v>
      </c>
      <c r="E740" s="11" t="s">
        <v>41</v>
      </c>
      <c r="F740" s="13">
        <v>18810.66</v>
      </c>
      <c r="G740" s="13">
        <v>0</v>
      </c>
      <c r="H740" s="13">
        <v>0</v>
      </c>
      <c r="I740" s="13">
        <f t="shared" si="657"/>
        <v>539.86594200000002</v>
      </c>
      <c r="J740" s="13">
        <f t="shared" ref="J740:J741" si="670">F740*7.1%</f>
        <v>1335.5568599999999</v>
      </c>
      <c r="K740" s="13">
        <f t="shared" ref="K740:K741" si="671">F740*1.15%</f>
        <v>216.32258999999999</v>
      </c>
      <c r="L740" s="13">
        <f t="shared" si="668"/>
        <v>571.844064</v>
      </c>
      <c r="M740" s="13">
        <f t="shared" ref="M740:M741" si="672">F740*7.09%</f>
        <v>1333.675794</v>
      </c>
      <c r="N740" s="67">
        <v>1190.1199999999999</v>
      </c>
      <c r="O740" s="13">
        <f t="shared" si="656"/>
        <v>3997.2652499999995</v>
      </c>
      <c r="P740" s="67"/>
      <c r="Q740" s="13">
        <f t="shared" si="667"/>
        <v>2301.8300060000001</v>
      </c>
      <c r="R740" s="13">
        <f t="shared" ref="R740:R741" si="673">+M740+K740+J740</f>
        <v>2885.5552440000001</v>
      </c>
      <c r="S740" s="42">
        <f t="shared" si="669"/>
        <v>16508.829994</v>
      </c>
    </row>
    <row r="741" spans="1:20" s="14" customFormat="1" ht="12">
      <c r="A741" s="11">
        <f t="shared" si="654"/>
        <v>630</v>
      </c>
      <c r="B741" s="12" t="s">
        <v>804</v>
      </c>
      <c r="C741" s="12" t="s">
        <v>479</v>
      </c>
      <c r="D741" s="11" t="s">
        <v>29</v>
      </c>
      <c r="E741" s="11" t="s">
        <v>30</v>
      </c>
      <c r="F741" s="13">
        <v>18810.55</v>
      </c>
      <c r="G741" s="13">
        <v>0</v>
      </c>
      <c r="H741" s="13">
        <v>0</v>
      </c>
      <c r="I741" s="13">
        <f t="shared" si="657"/>
        <v>539.86278500000003</v>
      </c>
      <c r="J741" s="13">
        <f t="shared" si="670"/>
        <v>1335.5490499999999</v>
      </c>
      <c r="K741" s="13">
        <f t="shared" si="671"/>
        <v>216.321325</v>
      </c>
      <c r="L741" s="13">
        <f t="shared" si="668"/>
        <v>571.84072000000003</v>
      </c>
      <c r="M741" s="13">
        <f t="shared" si="672"/>
        <v>1333.667995</v>
      </c>
      <c r="N741" s="67"/>
      <c r="O741" s="13">
        <f t="shared" si="656"/>
        <v>3997.2418749999997</v>
      </c>
      <c r="P741" s="67">
        <v>4861.9799999999996</v>
      </c>
      <c r="Q741" s="13">
        <f t="shared" si="667"/>
        <v>5973.6835049999991</v>
      </c>
      <c r="R741" s="13">
        <f t="shared" si="673"/>
        <v>2885.5383700000002</v>
      </c>
      <c r="S741" s="42">
        <f t="shared" si="669"/>
        <v>12836.866495</v>
      </c>
    </row>
    <row r="742" spans="1:20" s="14" customFormat="1" ht="12">
      <c r="A742" s="50" t="s">
        <v>370</v>
      </c>
      <c r="B742" s="57"/>
      <c r="C742" s="57"/>
      <c r="D742" s="55"/>
      <c r="E742" s="55"/>
      <c r="F742" s="57"/>
      <c r="G742" s="57"/>
      <c r="H742" s="56"/>
      <c r="I742" s="57"/>
      <c r="J742" s="56"/>
      <c r="K742" s="56"/>
      <c r="L742" s="57"/>
      <c r="M742" s="56"/>
      <c r="N742" s="70"/>
      <c r="O742" s="56"/>
      <c r="P742" s="56"/>
      <c r="Q742" s="56"/>
      <c r="R742" s="56"/>
      <c r="S742" s="56"/>
    </row>
    <row r="743" spans="1:20" s="44" customFormat="1" ht="12">
      <c r="A743" s="17">
        <f>A741+1</f>
        <v>631</v>
      </c>
      <c r="B743" s="68" t="s">
        <v>805</v>
      </c>
      <c r="C743" s="68" t="s">
        <v>244</v>
      </c>
      <c r="D743" s="17" t="s">
        <v>29</v>
      </c>
      <c r="E743" s="17" t="s">
        <v>41</v>
      </c>
      <c r="F743" s="42">
        <v>140402.35</v>
      </c>
      <c r="G743" s="42">
        <v>28665.759999999998</v>
      </c>
      <c r="H743" s="42">
        <v>0</v>
      </c>
      <c r="I743" s="42">
        <f t="shared" si="657"/>
        <v>4029.5474450000002</v>
      </c>
      <c r="J743" s="42">
        <f t="shared" ref="J743:J769" si="674">F743*7.1%</f>
        <v>9968.5668499999992</v>
      </c>
      <c r="K743" s="42">
        <f t="shared" ref="K743:K761" si="675">62400*1.15%</f>
        <v>717.6</v>
      </c>
      <c r="L743" s="42">
        <f t="shared" ref="L743:L769" si="676">+F743*3.04%</f>
        <v>4268.2314400000005</v>
      </c>
      <c r="M743" s="42">
        <f t="shared" ref="M743:M769" si="677">F743*7.09%</f>
        <v>9954.5266150000007</v>
      </c>
      <c r="N743" s="69"/>
      <c r="O743" s="42">
        <f t="shared" si="656"/>
        <v>28938.472350000004</v>
      </c>
      <c r="P743" s="69">
        <v>50291.3</v>
      </c>
      <c r="Q743" s="42">
        <f t="shared" si="667"/>
        <v>87254.838885000005</v>
      </c>
      <c r="R743" s="42">
        <f t="shared" ref="R743:R769" si="678">+M743+K743+J743</f>
        <v>20640.693465</v>
      </c>
      <c r="S743" s="42">
        <f t="shared" si="669"/>
        <v>53147.511115000001</v>
      </c>
    </row>
    <row r="744" spans="1:20" s="44" customFormat="1" ht="12">
      <c r="A744" s="17">
        <f t="shared" ref="A744:A769" si="679">A743+1</f>
        <v>632</v>
      </c>
      <c r="B744" s="68" t="s">
        <v>806</v>
      </c>
      <c r="C744" s="68" t="s">
        <v>374</v>
      </c>
      <c r="D744" s="17" t="s">
        <v>29</v>
      </c>
      <c r="E744" s="17" t="s">
        <v>41</v>
      </c>
      <c r="F744" s="42">
        <v>78220.33</v>
      </c>
      <c r="G744" s="42">
        <v>6684.72</v>
      </c>
      <c r="H744" s="42">
        <v>0</v>
      </c>
      <c r="I744" s="42">
        <f t="shared" si="657"/>
        <v>2244.9234710000001</v>
      </c>
      <c r="J744" s="42">
        <f t="shared" si="674"/>
        <v>5553.6434300000001</v>
      </c>
      <c r="K744" s="42">
        <f t="shared" si="675"/>
        <v>717.6</v>
      </c>
      <c r="L744" s="42">
        <f t="shared" si="676"/>
        <v>2377.8980320000001</v>
      </c>
      <c r="M744" s="42">
        <f t="shared" si="677"/>
        <v>5545.8213970000006</v>
      </c>
      <c r="N744" s="69">
        <v>1190.1199999999999</v>
      </c>
      <c r="O744" s="42">
        <f t="shared" si="656"/>
        <v>16439.886330000001</v>
      </c>
      <c r="P744" s="69">
        <v>21058.37</v>
      </c>
      <c r="Q744" s="42">
        <f t="shared" si="667"/>
        <v>33556.031502999998</v>
      </c>
      <c r="R744" s="42">
        <f t="shared" si="678"/>
        <v>11817.064827000002</v>
      </c>
      <c r="S744" s="42">
        <f t="shared" si="669"/>
        <v>44664.298497000003</v>
      </c>
      <c r="T744" s="66"/>
    </row>
    <row r="745" spans="1:20" s="44" customFormat="1" ht="12">
      <c r="A745" s="17">
        <f t="shared" si="679"/>
        <v>633</v>
      </c>
      <c r="B745" s="68" t="s">
        <v>807</v>
      </c>
      <c r="C745" s="68" t="s">
        <v>374</v>
      </c>
      <c r="D745" s="17" t="s">
        <v>29</v>
      </c>
      <c r="E745" s="17" t="s">
        <v>41</v>
      </c>
      <c r="F745" s="42">
        <v>76216.36</v>
      </c>
      <c r="G745" s="42">
        <v>12675.02</v>
      </c>
      <c r="H745" s="42">
        <v>0</v>
      </c>
      <c r="I745" s="42">
        <f t="shared" si="657"/>
        <v>2187.4095320000001</v>
      </c>
      <c r="J745" s="42">
        <f t="shared" si="674"/>
        <v>5411.3615599999994</v>
      </c>
      <c r="K745" s="42">
        <f t="shared" si="675"/>
        <v>717.6</v>
      </c>
      <c r="L745" s="42">
        <f t="shared" si="676"/>
        <v>2316.9773439999999</v>
      </c>
      <c r="M745" s="42">
        <f t="shared" si="677"/>
        <v>5403.7399240000004</v>
      </c>
      <c r="N745" s="69">
        <v>3570.36</v>
      </c>
      <c r="O745" s="42">
        <f t="shared" si="656"/>
        <v>16037.088360000002</v>
      </c>
      <c r="P745" s="69">
        <v>11496.38</v>
      </c>
      <c r="Q745" s="42">
        <f t="shared" si="667"/>
        <v>32246.146876000003</v>
      </c>
      <c r="R745" s="42">
        <f t="shared" si="678"/>
        <v>11532.701484000001</v>
      </c>
      <c r="S745" s="42">
        <f t="shared" si="669"/>
        <v>43970.213124000002</v>
      </c>
    </row>
    <row r="746" spans="1:20" s="44" customFormat="1" ht="12">
      <c r="A746" s="17">
        <f t="shared" si="679"/>
        <v>634</v>
      </c>
      <c r="B746" s="68" t="s">
        <v>808</v>
      </c>
      <c r="C746" s="68" t="s">
        <v>374</v>
      </c>
      <c r="D746" s="17" t="s">
        <v>29</v>
      </c>
      <c r="E746" s="17" t="s">
        <v>41</v>
      </c>
      <c r="F746" s="42">
        <v>75705.070000000007</v>
      </c>
      <c r="G746" s="42">
        <v>12976.89</v>
      </c>
      <c r="H746" s="42">
        <v>0</v>
      </c>
      <c r="I746" s="42">
        <f t="shared" si="657"/>
        <v>2172.7355090000001</v>
      </c>
      <c r="J746" s="42">
        <f t="shared" si="674"/>
        <v>5375.0599700000002</v>
      </c>
      <c r="K746" s="42">
        <f t="shared" si="675"/>
        <v>717.6</v>
      </c>
      <c r="L746" s="42">
        <f t="shared" si="676"/>
        <v>2301.4341280000003</v>
      </c>
      <c r="M746" s="42">
        <f t="shared" si="677"/>
        <v>5367.4894630000008</v>
      </c>
      <c r="N746" s="69"/>
      <c r="O746" s="42">
        <f t="shared" si="656"/>
        <v>15934.319070000001</v>
      </c>
      <c r="P746" s="69">
        <v>41527.19</v>
      </c>
      <c r="Q746" s="42">
        <f t="shared" si="667"/>
        <v>58978.249637000001</v>
      </c>
      <c r="R746" s="42">
        <f t="shared" si="678"/>
        <v>11460.149433000002</v>
      </c>
      <c r="S746" s="42">
        <f t="shared" si="669"/>
        <v>16726.820363000006</v>
      </c>
    </row>
    <row r="747" spans="1:20" s="44" customFormat="1" ht="12">
      <c r="A747" s="17">
        <f t="shared" si="679"/>
        <v>635</v>
      </c>
      <c r="B747" s="68" t="s">
        <v>809</v>
      </c>
      <c r="C747" s="68" t="s">
        <v>374</v>
      </c>
      <c r="D747" s="17" t="s">
        <v>29</v>
      </c>
      <c r="E747" s="17" t="s">
        <v>30</v>
      </c>
      <c r="F747" s="42">
        <v>73549.41</v>
      </c>
      <c r="G747" s="42">
        <v>12345.22</v>
      </c>
      <c r="H747" s="42">
        <v>0</v>
      </c>
      <c r="I747" s="42">
        <f t="shared" si="657"/>
        <v>2110.8680669999999</v>
      </c>
      <c r="J747" s="42">
        <f t="shared" si="674"/>
        <v>5222.0081099999998</v>
      </c>
      <c r="K747" s="42">
        <f t="shared" si="675"/>
        <v>717.6</v>
      </c>
      <c r="L747" s="42">
        <f t="shared" si="676"/>
        <v>2235.9020639999999</v>
      </c>
      <c r="M747" s="42">
        <f t="shared" si="677"/>
        <v>5214.6531690000002</v>
      </c>
      <c r="N747" s="69">
        <v>2380.2399999999998</v>
      </c>
      <c r="O747" s="42">
        <f t="shared" si="656"/>
        <v>15501.03141</v>
      </c>
      <c r="P747" s="69">
        <f>15914.42-2380.24</f>
        <v>13534.18</v>
      </c>
      <c r="Q747" s="42">
        <f t="shared" si="667"/>
        <v>32606.410130999997</v>
      </c>
      <c r="R747" s="42">
        <f t="shared" si="678"/>
        <v>11154.261279</v>
      </c>
      <c r="S747" s="42">
        <f t="shared" si="669"/>
        <v>40942.999869000007</v>
      </c>
    </row>
    <row r="748" spans="1:20" s="44" customFormat="1" ht="12">
      <c r="A748" s="17">
        <f t="shared" si="679"/>
        <v>636</v>
      </c>
      <c r="B748" s="68" t="s">
        <v>810</v>
      </c>
      <c r="C748" s="68" t="s">
        <v>374</v>
      </c>
      <c r="D748" s="17" t="s">
        <v>29</v>
      </c>
      <c r="E748" s="17" t="s">
        <v>30</v>
      </c>
      <c r="F748" s="42">
        <v>73549.41</v>
      </c>
      <c r="G748" s="42">
        <v>8111.17</v>
      </c>
      <c r="H748" s="42">
        <v>0</v>
      </c>
      <c r="I748" s="42">
        <f t="shared" si="657"/>
        <v>2110.8680669999999</v>
      </c>
      <c r="J748" s="42">
        <f t="shared" si="674"/>
        <v>5222.0081099999998</v>
      </c>
      <c r="K748" s="42">
        <f t="shared" si="675"/>
        <v>717.6</v>
      </c>
      <c r="L748" s="42">
        <f t="shared" si="676"/>
        <v>2235.9020639999999</v>
      </c>
      <c r="M748" s="42">
        <f t="shared" si="677"/>
        <v>5214.6531690000002</v>
      </c>
      <c r="N748" s="69">
        <v>2380.2399999999998</v>
      </c>
      <c r="O748" s="42">
        <f t="shared" si="656"/>
        <v>15501.03141</v>
      </c>
      <c r="P748" s="69">
        <f>4248.98-2380.24</f>
        <v>1868.7399999999998</v>
      </c>
      <c r="Q748" s="42">
        <f t="shared" si="667"/>
        <v>16706.920130999999</v>
      </c>
      <c r="R748" s="42">
        <f t="shared" si="678"/>
        <v>11154.261279</v>
      </c>
      <c r="S748" s="42">
        <f t="shared" si="669"/>
        <v>56842.489869000005</v>
      </c>
    </row>
    <row r="749" spans="1:20" s="44" customFormat="1" ht="12">
      <c r="A749" s="17">
        <f t="shared" si="679"/>
        <v>637</v>
      </c>
      <c r="B749" s="68" t="s">
        <v>811</v>
      </c>
      <c r="C749" s="68" t="s">
        <v>374</v>
      </c>
      <c r="D749" s="17" t="s">
        <v>29</v>
      </c>
      <c r="E749" s="17" t="s">
        <v>30</v>
      </c>
      <c r="F749" s="42">
        <v>72688</v>
      </c>
      <c r="G749" s="42">
        <v>13569.2</v>
      </c>
      <c r="H749" s="42">
        <v>0</v>
      </c>
      <c r="I749" s="42">
        <f t="shared" si="657"/>
        <v>2086.1455999999998</v>
      </c>
      <c r="J749" s="42">
        <f t="shared" si="674"/>
        <v>5160.848</v>
      </c>
      <c r="K749" s="42">
        <f t="shared" si="675"/>
        <v>717.6</v>
      </c>
      <c r="L749" s="42">
        <f t="shared" si="676"/>
        <v>2209.7152000000001</v>
      </c>
      <c r="M749" s="42">
        <f t="shared" si="677"/>
        <v>5153.5792000000001</v>
      </c>
      <c r="N749" s="69">
        <v>1190.1199999999999</v>
      </c>
      <c r="O749" s="42">
        <f t="shared" si="656"/>
        <v>15327.888000000001</v>
      </c>
      <c r="P749" s="69">
        <v>16847.21</v>
      </c>
      <c r="Q749" s="42">
        <f t="shared" si="667"/>
        <v>35902.390800000001</v>
      </c>
      <c r="R749" s="42">
        <f t="shared" si="678"/>
        <v>11032.0272</v>
      </c>
      <c r="S749" s="42">
        <f t="shared" si="669"/>
        <v>36785.609199999999</v>
      </c>
      <c r="T749" s="66"/>
    </row>
    <row r="750" spans="1:20" s="44" customFormat="1" ht="12">
      <c r="A750" s="17">
        <f t="shared" si="679"/>
        <v>638</v>
      </c>
      <c r="B750" s="68" t="s">
        <v>812</v>
      </c>
      <c r="C750" s="68" t="s">
        <v>374</v>
      </c>
      <c r="D750" s="17" t="s">
        <v>29</v>
      </c>
      <c r="E750" s="17" t="s">
        <v>30</v>
      </c>
      <c r="F750" s="42">
        <v>72688</v>
      </c>
      <c r="G750" s="42">
        <v>11845.06</v>
      </c>
      <c r="H750" s="42">
        <v>0</v>
      </c>
      <c r="I750" s="42">
        <f t="shared" si="657"/>
        <v>2086.1455999999998</v>
      </c>
      <c r="J750" s="42">
        <f t="shared" si="674"/>
        <v>5160.848</v>
      </c>
      <c r="K750" s="42">
        <f t="shared" si="675"/>
        <v>717.6</v>
      </c>
      <c r="L750" s="42">
        <f t="shared" si="676"/>
        <v>2209.7152000000001</v>
      </c>
      <c r="M750" s="42">
        <f t="shared" si="677"/>
        <v>5153.5792000000001</v>
      </c>
      <c r="N750" s="69">
        <v>3570.36</v>
      </c>
      <c r="O750" s="42">
        <f t="shared" si="656"/>
        <v>15327.888000000001</v>
      </c>
      <c r="P750" s="69">
        <f>5417.57-N750</f>
        <v>1847.2099999999996</v>
      </c>
      <c r="Q750" s="42">
        <f t="shared" si="667"/>
        <v>21558.4908</v>
      </c>
      <c r="R750" s="42">
        <f t="shared" si="678"/>
        <v>11032.0272</v>
      </c>
      <c r="S750" s="42">
        <f t="shared" si="669"/>
        <v>51129.5092</v>
      </c>
    </row>
    <row r="751" spans="1:20" s="44" customFormat="1" ht="12">
      <c r="A751" s="17">
        <f t="shared" si="679"/>
        <v>639</v>
      </c>
      <c r="B751" s="68" t="s">
        <v>813</v>
      </c>
      <c r="C751" s="68" t="s">
        <v>374</v>
      </c>
      <c r="D751" s="17" t="s">
        <v>29</v>
      </c>
      <c r="E751" s="17" t="s">
        <v>30</v>
      </c>
      <c r="F751" s="42">
        <v>72688</v>
      </c>
      <c r="G751" s="42">
        <v>8206.07</v>
      </c>
      <c r="H751" s="42">
        <v>0</v>
      </c>
      <c r="I751" s="42">
        <f t="shared" si="657"/>
        <v>2086.1455999999998</v>
      </c>
      <c r="J751" s="42">
        <f t="shared" si="674"/>
        <v>5160.848</v>
      </c>
      <c r="K751" s="42">
        <f t="shared" si="675"/>
        <v>717.6</v>
      </c>
      <c r="L751" s="42">
        <f t="shared" si="676"/>
        <v>2209.7152000000001</v>
      </c>
      <c r="M751" s="42">
        <f t="shared" si="677"/>
        <v>5153.5792000000001</v>
      </c>
      <c r="N751" s="69">
        <v>1190.1199999999999</v>
      </c>
      <c r="O751" s="42">
        <f t="shared" si="656"/>
        <v>15327.888000000001</v>
      </c>
      <c r="P751" s="69">
        <f>13990.25-1190.12</f>
        <v>12800.130000000001</v>
      </c>
      <c r="Q751" s="42">
        <f t="shared" si="667"/>
        <v>26492.180800000002</v>
      </c>
      <c r="R751" s="42">
        <f t="shared" si="678"/>
        <v>11032.0272</v>
      </c>
      <c r="S751" s="42">
        <f t="shared" si="669"/>
        <v>46195.819199999998</v>
      </c>
    </row>
    <row r="752" spans="1:20" s="44" customFormat="1" ht="12">
      <c r="A752" s="17">
        <f t="shared" si="679"/>
        <v>640</v>
      </c>
      <c r="B752" s="68" t="s">
        <v>814</v>
      </c>
      <c r="C752" s="68" t="s">
        <v>374</v>
      </c>
      <c r="D752" s="17" t="s">
        <v>29</v>
      </c>
      <c r="E752" s="17" t="s">
        <v>30</v>
      </c>
      <c r="F752" s="42">
        <v>72688</v>
      </c>
      <c r="G752" s="42">
        <v>12737.65</v>
      </c>
      <c r="H752" s="42">
        <v>0</v>
      </c>
      <c r="I752" s="42">
        <f t="shared" si="657"/>
        <v>2086.1455999999998</v>
      </c>
      <c r="J752" s="42">
        <f t="shared" si="674"/>
        <v>5160.848</v>
      </c>
      <c r="K752" s="42">
        <f t="shared" si="675"/>
        <v>717.6</v>
      </c>
      <c r="L752" s="42">
        <f t="shared" si="676"/>
        <v>2209.7152000000001</v>
      </c>
      <c r="M752" s="42">
        <f t="shared" si="677"/>
        <v>5153.5792000000001</v>
      </c>
      <c r="N752" s="69"/>
      <c r="O752" s="42">
        <f t="shared" si="656"/>
        <v>15327.888000000001</v>
      </c>
      <c r="P752" s="69">
        <v>24727.72</v>
      </c>
      <c r="Q752" s="42">
        <f t="shared" si="667"/>
        <v>41761.230800000005</v>
      </c>
      <c r="R752" s="42">
        <f t="shared" si="678"/>
        <v>11032.0272</v>
      </c>
      <c r="S752" s="42">
        <f t="shared" si="669"/>
        <v>30926.769199999995</v>
      </c>
    </row>
    <row r="753" spans="1:19" s="44" customFormat="1" ht="12">
      <c r="A753" s="17">
        <f t="shared" si="679"/>
        <v>641</v>
      </c>
      <c r="B753" s="68" t="s">
        <v>815</v>
      </c>
      <c r="C753" s="68" t="s">
        <v>374</v>
      </c>
      <c r="D753" s="17" t="s">
        <v>29</v>
      </c>
      <c r="E753" s="17" t="s">
        <v>30</v>
      </c>
      <c r="F753" s="42">
        <v>72688</v>
      </c>
      <c r="G753" s="42">
        <v>11796.75</v>
      </c>
      <c r="H753" s="42">
        <v>0</v>
      </c>
      <c r="I753" s="42">
        <f t="shared" si="657"/>
        <v>2086.1455999999998</v>
      </c>
      <c r="J753" s="42">
        <f t="shared" si="674"/>
        <v>5160.848</v>
      </c>
      <c r="K753" s="42">
        <f t="shared" si="675"/>
        <v>717.6</v>
      </c>
      <c r="L753" s="42">
        <f t="shared" si="676"/>
        <v>2209.7152000000001</v>
      </c>
      <c r="M753" s="42">
        <f t="shared" si="677"/>
        <v>5153.5792000000001</v>
      </c>
      <c r="N753" s="69"/>
      <c r="O753" s="42">
        <f t="shared" si="656"/>
        <v>15327.888000000001</v>
      </c>
      <c r="P753" s="69">
        <v>5065.8500000000004</v>
      </c>
      <c r="Q753" s="42">
        <f t="shared" si="667"/>
        <v>21158.460800000001</v>
      </c>
      <c r="R753" s="42">
        <f t="shared" si="678"/>
        <v>11032.0272</v>
      </c>
      <c r="S753" s="42">
        <f t="shared" si="669"/>
        <v>51529.539199999999</v>
      </c>
    </row>
    <row r="754" spans="1:19" s="44" customFormat="1" ht="12">
      <c r="A754" s="17">
        <f t="shared" si="679"/>
        <v>642</v>
      </c>
      <c r="B754" s="68" t="s">
        <v>816</v>
      </c>
      <c r="C754" s="68" t="s">
        <v>374</v>
      </c>
      <c r="D754" s="17" t="s">
        <v>29</v>
      </c>
      <c r="E754" s="17" t="s">
        <v>41</v>
      </c>
      <c r="F754" s="42">
        <v>72688</v>
      </c>
      <c r="G754" s="42">
        <v>13321.01</v>
      </c>
      <c r="H754" s="42">
        <v>0</v>
      </c>
      <c r="I754" s="42">
        <f t="shared" si="657"/>
        <v>2086.1455999999998</v>
      </c>
      <c r="J754" s="42">
        <f t="shared" si="674"/>
        <v>5160.848</v>
      </c>
      <c r="K754" s="42">
        <f t="shared" si="675"/>
        <v>717.6</v>
      </c>
      <c r="L754" s="42">
        <f t="shared" si="676"/>
        <v>2209.7152000000001</v>
      </c>
      <c r="M754" s="42">
        <f t="shared" si="677"/>
        <v>5153.5792000000001</v>
      </c>
      <c r="N754" s="69"/>
      <c r="O754" s="42">
        <f t="shared" si="656"/>
        <v>15327.888000000001</v>
      </c>
      <c r="P754" s="69">
        <v>1872.21</v>
      </c>
      <c r="Q754" s="42">
        <f t="shared" si="667"/>
        <v>19489.0808</v>
      </c>
      <c r="R754" s="42">
        <f t="shared" si="678"/>
        <v>11032.0272</v>
      </c>
      <c r="S754" s="42">
        <f t="shared" si="669"/>
        <v>53198.919200000004</v>
      </c>
    </row>
    <row r="755" spans="1:19" s="44" customFormat="1" ht="12">
      <c r="A755" s="17">
        <f t="shared" si="679"/>
        <v>643</v>
      </c>
      <c r="B755" s="68" t="s">
        <v>817</v>
      </c>
      <c r="C755" s="68" t="s">
        <v>374</v>
      </c>
      <c r="D755" s="17" t="s">
        <v>29</v>
      </c>
      <c r="E755" s="17" t="s">
        <v>41</v>
      </c>
      <c r="F755" s="42">
        <v>72688</v>
      </c>
      <c r="G755" s="42">
        <v>12737.65</v>
      </c>
      <c r="H755" s="42">
        <v>0</v>
      </c>
      <c r="I755" s="42">
        <f t="shared" si="657"/>
        <v>2086.1455999999998</v>
      </c>
      <c r="J755" s="42">
        <f t="shared" si="674"/>
        <v>5160.848</v>
      </c>
      <c r="K755" s="42">
        <f t="shared" si="675"/>
        <v>717.6</v>
      </c>
      <c r="L755" s="42">
        <f t="shared" si="676"/>
        <v>2209.7152000000001</v>
      </c>
      <c r="M755" s="42">
        <f t="shared" si="677"/>
        <v>5153.5792000000001</v>
      </c>
      <c r="N755" s="69"/>
      <c r="O755" s="42">
        <f t="shared" si="656"/>
        <v>15327.888000000001</v>
      </c>
      <c r="P755" s="69">
        <v>27633.89</v>
      </c>
      <c r="Q755" s="42">
        <f t="shared" si="667"/>
        <v>44667.400800000003</v>
      </c>
      <c r="R755" s="42">
        <f t="shared" si="678"/>
        <v>11032.0272</v>
      </c>
      <c r="S755" s="42">
        <f t="shared" si="669"/>
        <v>28020.599199999997</v>
      </c>
    </row>
    <row r="756" spans="1:19" s="44" customFormat="1" ht="12">
      <c r="A756" s="17">
        <f t="shared" si="679"/>
        <v>644</v>
      </c>
      <c r="B756" s="68" t="s">
        <v>818</v>
      </c>
      <c r="C756" s="68" t="s">
        <v>374</v>
      </c>
      <c r="D756" s="17" t="s">
        <v>29</v>
      </c>
      <c r="E756" s="17" t="s">
        <v>30</v>
      </c>
      <c r="F756" s="42">
        <v>72688</v>
      </c>
      <c r="G756" s="42">
        <v>5874.3</v>
      </c>
      <c r="H756" s="42">
        <v>0</v>
      </c>
      <c r="I756" s="42">
        <f t="shared" si="657"/>
        <v>2086.1455999999998</v>
      </c>
      <c r="J756" s="42">
        <f t="shared" si="674"/>
        <v>5160.848</v>
      </c>
      <c r="K756" s="42">
        <f t="shared" si="675"/>
        <v>717.6</v>
      </c>
      <c r="L756" s="42">
        <f t="shared" si="676"/>
        <v>2209.7152000000001</v>
      </c>
      <c r="M756" s="42">
        <f t="shared" si="677"/>
        <v>5153.5792000000001</v>
      </c>
      <c r="N756" s="69"/>
      <c r="O756" s="42">
        <f t="shared" si="656"/>
        <v>15327.888000000001</v>
      </c>
      <c r="P756" s="69">
        <v>14013.85</v>
      </c>
      <c r="Q756" s="42">
        <f t="shared" si="667"/>
        <v>24184.0108</v>
      </c>
      <c r="R756" s="42">
        <f t="shared" si="678"/>
        <v>11032.0272</v>
      </c>
      <c r="S756" s="42">
        <f t="shared" si="669"/>
        <v>48503.989199999996</v>
      </c>
    </row>
    <row r="757" spans="1:19" s="44" customFormat="1" ht="12">
      <c r="A757" s="17">
        <f t="shared" si="679"/>
        <v>645</v>
      </c>
      <c r="B757" s="68" t="s">
        <v>819</v>
      </c>
      <c r="C757" s="68" t="s">
        <v>374</v>
      </c>
      <c r="D757" s="17" t="s">
        <v>29</v>
      </c>
      <c r="E757" s="17" t="s">
        <v>30</v>
      </c>
      <c r="F757" s="42">
        <v>72688</v>
      </c>
      <c r="G757" s="42">
        <v>12737.65</v>
      </c>
      <c r="H757" s="42">
        <v>0</v>
      </c>
      <c r="I757" s="42">
        <f t="shared" si="657"/>
        <v>2086.1455999999998</v>
      </c>
      <c r="J757" s="42">
        <f t="shared" si="674"/>
        <v>5160.848</v>
      </c>
      <c r="K757" s="42">
        <f t="shared" si="675"/>
        <v>717.6</v>
      </c>
      <c r="L757" s="42">
        <f t="shared" si="676"/>
        <v>2209.7152000000001</v>
      </c>
      <c r="M757" s="42">
        <f t="shared" si="677"/>
        <v>5153.5792000000001</v>
      </c>
      <c r="N757" s="69"/>
      <c r="O757" s="42">
        <f t="shared" si="656"/>
        <v>15327.888000000001</v>
      </c>
      <c r="P757" s="69">
        <v>1847.21</v>
      </c>
      <c r="Q757" s="42">
        <f t="shared" si="667"/>
        <v>18880.720799999999</v>
      </c>
      <c r="R757" s="42">
        <f t="shared" si="678"/>
        <v>11032.0272</v>
      </c>
      <c r="S757" s="42">
        <f t="shared" si="669"/>
        <v>53807.279200000004</v>
      </c>
    </row>
    <row r="758" spans="1:19" s="44" customFormat="1" ht="12">
      <c r="A758" s="17">
        <f t="shared" si="679"/>
        <v>646</v>
      </c>
      <c r="B758" s="68" t="s">
        <v>820</v>
      </c>
      <c r="C758" s="68" t="s">
        <v>374</v>
      </c>
      <c r="D758" s="17" t="s">
        <v>29</v>
      </c>
      <c r="E758" s="17" t="s">
        <v>30</v>
      </c>
      <c r="F758" s="42">
        <v>72688</v>
      </c>
      <c r="G758" s="42">
        <v>5636.28</v>
      </c>
      <c r="H758" s="42">
        <v>0</v>
      </c>
      <c r="I758" s="42">
        <f t="shared" si="657"/>
        <v>2086.1455999999998</v>
      </c>
      <c r="J758" s="42">
        <f t="shared" si="674"/>
        <v>5160.848</v>
      </c>
      <c r="K758" s="42">
        <f t="shared" si="675"/>
        <v>717.6</v>
      </c>
      <c r="L758" s="42">
        <f t="shared" si="676"/>
        <v>2209.7152000000001</v>
      </c>
      <c r="M758" s="42">
        <f t="shared" si="677"/>
        <v>5153.5792000000001</v>
      </c>
      <c r="N758" s="69">
        <v>1190.1199999999999</v>
      </c>
      <c r="O758" s="42">
        <f t="shared" si="656"/>
        <v>15327.888000000001</v>
      </c>
      <c r="P758" s="69">
        <v>54661.89</v>
      </c>
      <c r="Q758" s="42">
        <f t="shared" si="667"/>
        <v>65784.150800000003</v>
      </c>
      <c r="R758" s="42">
        <f t="shared" si="678"/>
        <v>11032.0272</v>
      </c>
      <c r="S758" s="42">
        <f t="shared" si="669"/>
        <v>6903.8491999999969</v>
      </c>
    </row>
    <row r="759" spans="1:19" s="44" customFormat="1" ht="12">
      <c r="A759" s="17">
        <f t="shared" si="679"/>
        <v>647</v>
      </c>
      <c r="B759" s="68" t="s">
        <v>821</v>
      </c>
      <c r="C759" s="68" t="s">
        <v>374</v>
      </c>
      <c r="D759" s="17" t="s">
        <v>29</v>
      </c>
      <c r="E759" s="17" t="s">
        <v>30</v>
      </c>
      <c r="F759" s="42">
        <v>72688</v>
      </c>
      <c r="G759" s="42">
        <v>12440.12</v>
      </c>
      <c r="H759" s="42">
        <v>0</v>
      </c>
      <c r="I759" s="42">
        <f t="shared" si="657"/>
        <v>2086.1455999999998</v>
      </c>
      <c r="J759" s="42">
        <f t="shared" si="674"/>
        <v>5160.848</v>
      </c>
      <c r="K759" s="42">
        <f t="shared" si="675"/>
        <v>717.6</v>
      </c>
      <c r="L759" s="42">
        <f t="shared" si="676"/>
        <v>2209.7152000000001</v>
      </c>
      <c r="M759" s="42">
        <f t="shared" si="677"/>
        <v>5153.5792000000001</v>
      </c>
      <c r="N759" s="69">
        <v>1190.1199999999999</v>
      </c>
      <c r="O759" s="42">
        <f t="shared" si="656"/>
        <v>15327.888000000001</v>
      </c>
      <c r="P759" s="69">
        <f>3037.33-1190.12</f>
        <v>1847.21</v>
      </c>
      <c r="Q759" s="42">
        <f t="shared" si="667"/>
        <v>19773.310799999999</v>
      </c>
      <c r="R759" s="42">
        <f t="shared" si="678"/>
        <v>11032.0272</v>
      </c>
      <c r="S759" s="42">
        <f t="shared" si="669"/>
        <v>52914.689200000001</v>
      </c>
    </row>
    <row r="760" spans="1:19" s="44" customFormat="1" ht="12">
      <c r="A760" s="17">
        <f t="shared" si="679"/>
        <v>648</v>
      </c>
      <c r="B760" s="68" t="s">
        <v>822</v>
      </c>
      <c r="C760" s="68" t="s">
        <v>374</v>
      </c>
      <c r="D760" s="17" t="s">
        <v>29</v>
      </c>
      <c r="E760" s="17" t="s">
        <v>30</v>
      </c>
      <c r="F760" s="42">
        <v>72688</v>
      </c>
      <c r="G760" s="42">
        <v>5874.3</v>
      </c>
      <c r="H760" s="42">
        <v>0</v>
      </c>
      <c r="I760" s="42">
        <f t="shared" si="657"/>
        <v>2086.1455999999998</v>
      </c>
      <c r="J760" s="42">
        <f t="shared" si="674"/>
        <v>5160.848</v>
      </c>
      <c r="K760" s="42">
        <f t="shared" si="675"/>
        <v>717.6</v>
      </c>
      <c r="L760" s="42">
        <f t="shared" si="676"/>
        <v>2209.7152000000001</v>
      </c>
      <c r="M760" s="42">
        <f t="shared" si="677"/>
        <v>5153.5792000000001</v>
      </c>
      <c r="N760" s="69"/>
      <c r="O760" s="42">
        <f t="shared" si="656"/>
        <v>15327.888000000001</v>
      </c>
      <c r="P760" s="69">
        <v>1847.21</v>
      </c>
      <c r="Q760" s="42">
        <f t="shared" si="667"/>
        <v>12017.370800000001</v>
      </c>
      <c r="R760" s="42">
        <f t="shared" si="678"/>
        <v>11032.0272</v>
      </c>
      <c r="S760" s="42">
        <f t="shared" si="669"/>
        <v>60670.629199999996</v>
      </c>
    </row>
    <row r="761" spans="1:19" s="44" customFormat="1" ht="12">
      <c r="A761" s="17">
        <f t="shared" si="679"/>
        <v>649</v>
      </c>
      <c r="B761" s="68" t="s">
        <v>823</v>
      </c>
      <c r="C761" s="68" t="s">
        <v>374</v>
      </c>
      <c r="D761" s="17" t="s">
        <v>29</v>
      </c>
      <c r="E761" s="17" t="s">
        <v>30</v>
      </c>
      <c r="F761" s="42">
        <v>72688</v>
      </c>
      <c r="G761" s="42">
        <v>5874.3</v>
      </c>
      <c r="H761" s="42">
        <v>0</v>
      </c>
      <c r="I761" s="42">
        <f t="shared" si="657"/>
        <v>2086.1455999999998</v>
      </c>
      <c r="J761" s="42">
        <f t="shared" si="674"/>
        <v>5160.848</v>
      </c>
      <c r="K761" s="42">
        <f t="shared" si="675"/>
        <v>717.6</v>
      </c>
      <c r="L761" s="42">
        <f t="shared" si="676"/>
        <v>2209.7152000000001</v>
      </c>
      <c r="M761" s="42">
        <f t="shared" si="677"/>
        <v>5153.5792000000001</v>
      </c>
      <c r="N761" s="69"/>
      <c r="O761" s="42">
        <f t="shared" si="656"/>
        <v>15327.888000000001</v>
      </c>
      <c r="P761" s="69">
        <v>1847.21</v>
      </c>
      <c r="Q761" s="42">
        <f t="shared" si="667"/>
        <v>12017.370800000001</v>
      </c>
      <c r="R761" s="42">
        <f t="shared" si="678"/>
        <v>11032.0272</v>
      </c>
      <c r="S761" s="42">
        <f t="shared" si="669"/>
        <v>60670.629199999996</v>
      </c>
    </row>
    <row r="762" spans="1:19" s="14" customFormat="1" ht="12">
      <c r="A762" s="11">
        <f t="shared" si="679"/>
        <v>650</v>
      </c>
      <c r="B762" s="12" t="s">
        <v>824</v>
      </c>
      <c r="C762" s="12" t="s">
        <v>55</v>
      </c>
      <c r="D762" s="11" t="s">
        <v>29</v>
      </c>
      <c r="E762" s="11" t="s">
        <v>41</v>
      </c>
      <c r="F762" s="13">
        <v>49335</v>
      </c>
      <c r="G762" s="13">
        <v>6946.92</v>
      </c>
      <c r="H762" s="13">
        <v>0</v>
      </c>
      <c r="I762" s="13">
        <f t="shared" si="657"/>
        <v>1415.9145000000001</v>
      </c>
      <c r="J762" s="13">
        <f t="shared" si="674"/>
        <v>3502.7849999999999</v>
      </c>
      <c r="K762" s="13">
        <f t="shared" ref="K762:K769" si="680">F762*1.15%</f>
        <v>567.35249999999996</v>
      </c>
      <c r="L762" s="13">
        <f t="shared" si="676"/>
        <v>1499.7840000000001</v>
      </c>
      <c r="M762" s="13">
        <f t="shared" si="677"/>
        <v>3497.8515000000002</v>
      </c>
      <c r="N762" s="67">
        <v>1190.1199999999999</v>
      </c>
      <c r="O762" s="13">
        <f t="shared" ref="O762:O796" si="681">I762+J762+K762+L762+M762</f>
        <v>10483.6875</v>
      </c>
      <c r="P762" s="67"/>
      <c r="Q762" s="13">
        <f t="shared" si="667"/>
        <v>11052.738499999999</v>
      </c>
      <c r="R762" s="13">
        <f t="shared" si="678"/>
        <v>7567.9889999999996</v>
      </c>
      <c r="S762" s="42">
        <f t="shared" si="669"/>
        <v>38282.261500000001</v>
      </c>
    </row>
    <row r="763" spans="1:19" s="14" customFormat="1" ht="12">
      <c r="A763" s="11">
        <f t="shared" si="679"/>
        <v>651</v>
      </c>
      <c r="B763" s="12" t="s">
        <v>825</v>
      </c>
      <c r="C763" s="12" t="s">
        <v>55</v>
      </c>
      <c r="D763" s="11" t="s">
        <v>29</v>
      </c>
      <c r="E763" s="11" t="s">
        <v>41</v>
      </c>
      <c r="F763" s="13">
        <v>40331.370000000003</v>
      </c>
      <c r="G763" s="13">
        <v>9063.09</v>
      </c>
      <c r="H763" s="13">
        <v>0</v>
      </c>
      <c r="I763" s="13">
        <f t="shared" si="657"/>
        <v>1157.510319</v>
      </c>
      <c r="J763" s="13">
        <f t="shared" si="674"/>
        <v>2863.52727</v>
      </c>
      <c r="K763" s="13">
        <f t="shared" si="680"/>
        <v>463.81075500000003</v>
      </c>
      <c r="L763" s="13">
        <f t="shared" si="676"/>
        <v>1226.073648</v>
      </c>
      <c r="M763" s="13">
        <f t="shared" si="677"/>
        <v>2859.4941330000006</v>
      </c>
      <c r="N763" s="67">
        <v>1190.1199999999999</v>
      </c>
      <c r="O763" s="13">
        <f t="shared" si="681"/>
        <v>8570.4161249999997</v>
      </c>
      <c r="P763" s="69">
        <v>1920</v>
      </c>
      <c r="Q763" s="42">
        <f t="shared" si="667"/>
        <v>14556.793967</v>
      </c>
      <c r="R763" s="42">
        <f>+M763+K763+J763</f>
        <v>6186.8321580000011</v>
      </c>
      <c r="S763" s="42">
        <f t="shared" si="669"/>
        <v>25774.576033000005</v>
      </c>
    </row>
    <row r="764" spans="1:19" s="14" customFormat="1" ht="12">
      <c r="A764" s="11">
        <f t="shared" si="679"/>
        <v>652</v>
      </c>
      <c r="B764" s="12" t="s">
        <v>826</v>
      </c>
      <c r="C764" s="12" t="s">
        <v>317</v>
      </c>
      <c r="D764" s="11" t="s">
        <v>29</v>
      </c>
      <c r="E764" s="11" t="s">
        <v>41</v>
      </c>
      <c r="F764" s="13">
        <v>43287.68</v>
      </c>
      <c r="G764" s="13">
        <v>906.66</v>
      </c>
      <c r="H764" s="13">
        <v>0</v>
      </c>
      <c r="I764" s="13">
        <f t="shared" si="657"/>
        <v>1242.3564160000001</v>
      </c>
      <c r="J764" s="13">
        <f t="shared" si="674"/>
        <v>3073.4252799999999</v>
      </c>
      <c r="K764" s="13">
        <f t="shared" si="680"/>
        <v>497.80831999999998</v>
      </c>
      <c r="L764" s="13">
        <f t="shared" si="676"/>
        <v>1315.9454720000001</v>
      </c>
      <c r="M764" s="13">
        <f t="shared" si="677"/>
        <v>3069.0965120000001</v>
      </c>
      <c r="N764" s="67"/>
      <c r="O764" s="13">
        <f t="shared" si="681"/>
        <v>9198.6320000000014</v>
      </c>
      <c r="P764" s="67"/>
      <c r="Q764" s="13">
        <f t="shared" si="667"/>
        <v>3464.9618879999998</v>
      </c>
      <c r="R764" s="13">
        <f t="shared" si="678"/>
        <v>6640.3301119999996</v>
      </c>
      <c r="S764" s="42">
        <f t="shared" si="669"/>
        <v>39822.718112000002</v>
      </c>
    </row>
    <row r="765" spans="1:19" s="14" customFormat="1" ht="12">
      <c r="A765" s="11">
        <f t="shared" si="679"/>
        <v>653</v>
      </c>
      <c r="B765" s="12" t="s">
        <v>827</v>
      </c>
      <c r="C765" s="12" t="s">
        <v>317</v>
      </c>
      <c r="D765" s="11" t="s">
        <v>29</v>
      </c>
      <c r="E765" s="11" t="s">
        <v>30</v>
      </c>
      <c r="F765" s="13">
        <v>43287.68</v>
      </c>
      <c r="G765" s="13">
        <v>906.66</v>
      </c>
      <c r="H765" s="13">
        <v>0</v>
      </c>
      <c r="I765" s="13">
        <f t="shared" si="657"/>
        <v>1242.3564160000001</v>
      </c>
      <c r="J765" s="13">
        <f t="shared" si="674"/>
        <v>3073.4252799999999</v>
      </c>
      <c r="K765" s="13">
        <f t="shared" si="680"/>
        <v>497.80831999999998</v>
      </c>
      <c r="L765" s="13">
        <f t="shared" si="676"/>
        <v>1315.9454720000001</v>
      </c>
      <c r="M765" s="13">
        <f t="shared" si="677"/>
        <v>3069.0965120000001</v>
      </c>
      <c r="N765" s="67"/>
      <c r="O765" s="13">
        <f t="shared" si="681"/>
        <v>9198.6320000000014</v>
      </c>
      <c r="P765" s="67"/>
      <c r="Q765" s="13">
        <f t="shared" si="667"/>
        <v>3464.9618879999998</v>
      </c>
      <c r="R765" s="13">
        <f t="shared" si="678"/>
        <v>6640.3301119999996</v>
      </c>
      <c r="S765" s="42">
        <f t="shared" si="669"/>
        <v>39822.718112000002</v>
      </c>
    </row>
    <row r="766" spans="1:19" s="14" customFormat="1" ht="12">
      <c r="A766" s="11">
        <f t="shared" si="679"/>
        <v>654</v>
      </c>
      <c r="B766" s="12" t="s">
        <v>828</v>
      </c>
      <c r="C766" s="12" t="s">
        <v>321</v>
      </c>
      <c r="D766" s="11" t="s">
        <v>29</v>
      </c>
      <c r="E766" s="11" t="s">
        <v>30</v>
      </c>
      <c r="F766" s="13">
        <v>40331.370000000003</v>
      </c>
      <c r="G766" s="13">
        <v>489.42</v>
      </c>
      <c r="H766" s="13">
        <v>0</v>
      </c>
      <c r="I766" s="13">
        <f t="shared" si="657"/>
        <v>1157.510319</v>
      </c>
      <c r="J766" s="13">
        <f t="shared" si="674"/>
        <v>2863.52727</v>
      </c>
      <c r="K766" s="13">
        <f t="shared" si="680"/>
        <v>463.81075500000003</v>
      </c>
      <c r="L766" s="13">
        <f t="shared" si="676"/>
        <v>1226.073648</v>
      </c>
      <c r="M766" s="13">
        <f t="shared" si="677"/>
        <v>2859.4941330000006</v>
      </c>
      <c r="N766" s="67"/>
      <c r="O766" s="13">
        <f t="shared" si="681"/>
        <v>8570.4161249999997</v>
      </c>
      <c r="P766" s="67">
        <v>1255.94</v>
      </c>
      <c r="Q766" s="13">
        <f t="shared" si="667"/>
        <v>4128.9439670000002</v>
      </c>
      <c r="R766" s="13">
        <f t="shared" si="678"/>
        <v>6186.8321580000011</v>
      </c>
      <c r="S766" s="42">
        <f t="shared" si="669"/>
        <v>36202.426033000003</v>
      </c>
    </row>
    <row r="767" spans="1:19" s="14" customFormat="1" ht="12">
      <c r="A767" s="11">
        <f t="shared" si="679"/>
        <v>655</v>
      </c>
      <c r="B767" s="12" t="s">
        <v>829</v>
      </c>
      <c r="C767" s="12" t="s">
        <v>321</v>
      </c>
      <c r="D767" s="11" t="s">
        <v>29</v>
      </c>
      <c r="E767" s="11" t="s">
        <v>30</v>
      </c>
      <c r="F767" s="13">
        <v>40000</v>
      </c>
      <c r="G767" s="13">
        <v>442.65</v>
      </c>
      <c r="H767" s="13">
        <v>0</v>
      </c>
      <c r="I767" s="13">
        <f t="shared" si="657"/>
        <v>1148</v>
      </c>
      <c r="J767" s="13">
        <f t="shared" si="674"/>
        <v>2839.9999999999995</v>
      </c>
      <c r="K767" s="13">
        <f t="shared" si="680"/>
        <v>460</v>
      </c>
      <c r="L767" s="13">
        <f t="shared" si="676"/>
        <v>1216</v>
      </c>
      <c r="M767" s="13">
        <f t="shared" si="677"/>
        <v>2836</v>
      </c>
      <c r="N767" s="67"/>
      <c r="O767" s="13">
        <f t="shared" si="681"/>
        <v>8500</v>
      </c>
      <c r="P767" s="67"/>
      <c r="Q767" s="13">
        <f t="shared" si="667"/>
        <v>2806.65</v>
      </c>
      <c r="R767" s="13">
        <f t="shared" si="678"/>
        <v>6136</v>
      </c>
      <c r="S767" s="42">
        <f t="shared" si="669"/>
        <v>37193.35</v>
      </c>
    </row>
    <row r="768" spans="1:19" s="14" customFormat="1" ht="12">
      <c r="A768" s="11">
        <f t="shared" si="679"/>
        <v>656</v>
      </c>
      <c r="B768" s="12" t="s">
        <v>830</v>
      </c>
      <c r="C768" s="12" t="s">
        <v>321</v>
      </c>
      <c r="D768" s="11" t="s">
        <v>45</v>
      </c>
      <c r="E768" s="11" t="s">
        <v>30</v>
      </c>
      <c r="F768" s="13">
        <v>34500</v>
      </c>
      <c r="G768" s="13">
        <v>0</v>
      </c>
      <c r="H768" s="13">
        <v>0</v>
      </c>
      <c r="I768" s="13">
        <f t="shared" si="657"/>
        <v>990.15</v>
      </c>
      <c r="J768" s="13">
        <f t="shared" si="674"/>
        <v>2449.5</v>
      </c>
      <c r="K768" s="13">
        <f t="shared" si="680"/>
        <v>396.75</v>
      </c>
      <c r="L768" s="13">
        <f t="shared" si="676"/>
        <v>1048.8</v>
      </c>
      <c r="M768" s="13">
        <f t="shared" si="677"/>
        <v>2446.0500000000002</v>
      </c>
      <c r="N768" s="67">
        <v>1190.1199999999999</v>
      </c>
      <c r="O768" s="13">
        <f t="shared" si="681"/>
        <v>7331.25</v>
      </c>
      <c r="P768" s="67">
        <f>2271.12-1190.12</f>
        <v>1081</v>
      </c>
      <c r="Q768" s="13">
        <f t="shared" si="667"/>
        <v>4310.07</v>
      </c>
      <c r="R768" s="13">
        <f t="shared" si="678"/>
        <v>5292.3</v>
      </c>
      <c r="S768" s="42">
        <f t="shared" si="669"/>
        <v>30189.93</v>
      </c>
    </row>
    <row r="769" spans="1:19" s="14" customFormat="1" ht="12">
      <c r="A769" s="11">
        <f t="shared" si="679"/>
        <v>657</v>
      </c>
      <c r="B769" s="12" t="s">
        <v>831</v>
      </c>
      <c r="C769" s="12" t="s">
        <v>321</v>
      </c>
      <c r="D769" s="11" t="s">
        <v>45</v>
      </c>
      <c r="E769" s="11" t="s">
        <v>30</v>
      </c>
      <c r="F769" s="13">
        <v>34500</v>
      </c>
      <c r="G769" s="13">
        <v>0</v>
      </c>
      <c r="H769" s="13">
        <v>0</v>
      </c>
      <c r="I769" s="13">
        <f t="shared" si="657"/>
        <v>990.15</v>
      </c>
      <c r="J769" s="13">
        <f t="shared" si="674"/>
        <v>2449.5</v>
      </c>
      <c r="K769" s="13">
        <f t="shared" si="680"/>
        <v>396.75</v>
      </c>
      <c r="L769" s="13">
        <f t="shared" si="676"/>
        <v>1048.8</v>
      </c>
      <c r="M769" s="13">
        <f t="shared" si="677"/>
        <v>2446.0500000000002</v>
      </c>
      <c r="N769" s="67"/>
      <c r="O769" s="13">
        <f t="shared" si="681"/>
        <v>7331.25</v>
      </c>
      <c r="P769" s="67">
        <v>9668.5</v>
      </c>
      <c r="Q769" s="13">
        <f t="shared" si="667"/>
        <v>11707.45</v>
      </c>
      <c r="R769" s="13">
        <f t="shared" si="678"/>
        <v>5292.3</v>
      </c>
      <c r="S769" s="42">
        <f t="shared" si="669"/>
        <v>22792.55</v>
      </c>
    </row>
    <row r="770" spans="1:19" s="14" customFormat="1" ht="12">
      <c r="A770" s="50" t="s">
        <v>386</v>
      </c>
      <c r="B770" s="57"/>
      <c r="C770" s="57"/>
      <c r="D770" s="55"/>
      <c r="E770" s="55"/>
      <c r="F770" s="57"/>
      <c r="G770" s="57"/>
      <c r="H770" s="56"/>
      <c r="I770" s="57"/>
      <c r="J770" s="56"/>
      <c r="K770" s="56"/>
      <c r="L770" s="57"/>
      <c r="M770" s="56"/>
      <c r="N770" s="70"/>
      <c r="O770" s="56"/>
      <c r="P770" s="70"/>
      <c r="Q770" s="56"/>
      <c r="R770" s="56"/>
      <c r="S770" s="56"/>
    </row>
    <row r="771" spans="1:19" s="14" customFormat="1" ht="12">
      <c r="A771" s="11">
        <f>A769+1</f>
        <v>658</v>
      </c>
      <c r="B771" s="12" t="s">
        <v>832</v>
      </c>
      <c r="C771" s="12" t="s">
        <v>321</v>
      </c>
      <c r="D771" s="11" t="s">
        <v>29</v>
      </c>
      <c r="E771" s="11" t="s">
        <v>30</v>
      </c>
      <c r="F771" s="13">
        <v>34500</v>
      </c>
      <c r="G771" s="13">
        <v>0</v>
      </c>
      <c r="H771" s="13">
        <v>0</v>
      </c>
      <c r="I771" s="13">
        <f t="shared" si="657"/>
        <v>990.15</v>
      </c>
      <c r="J771" s="13">
        <f t="shared" ref="J771" si="682">F771*7.1%</f>
        <v>2449.5</v>
      </c>
      <c r="K771" s="13">
        <f t="shared" ref="K771" si="683">F771*1.15%</f>
        <v>396.75</v>
      </c>
      <c r="L771" s="13">
        <f t="shared" ref="L771" si="684">+F771*3.04%</f>
        <v>1048.8</v>
      </c>
      <c r="M771" s="13">
        <f t="shared" ref="M771" si="685">F771*7.09%</f>
        <v>2446.0500000000002</v>
      </c>
      <c r="N771" s="67"/>
      <c r="O771" s="13">
        <f t="shared" si="681"/>
        <v>7331.25</v>
      </c>
      <c r="P771" s="67">
        <v>20618.5</v>
      </c>
      <c r="Q771" s="13">
        <f t="shared" si="667"/>
        <v>22657.45</v>
      </c>
      <c r="R771" s="13">
        <f t="shared" ref="R771" si="686">+M771+K771+J771</f>
        <v>5292.3</v>
      </c>
      <c r="S771" s="42">
        <f t="shared" si="669"/>
        <v>11842.55</v>
      </c>
    </row>
    <row r="772" spans="1:19" s="14" customFormat="1" ht="12">
      <c r="A772" s="50" t="s">
        <v>390</v>
      </c>
      <c r="B772" s="57"/>
      <c r="C772" s="57"/>
      <c r="D772" s="55"/>
      <c r="E772" s="55"/>
      <c r="F772" s="57"/>
      <c r="G772" s="57"/>
      <c r="H772" s="56"/>
      <c r="I772" s="57"/>
      <c r="J772" s="56"/>
      <c r="K772" s="56"/>
      <c r="L772" s="57"/>
      <c r="M772" s="56"/>
      <c r="N772" s="70"/>
      <c r="O772" s="56"/>
      <c r="P772" s="70"/>
      <c r="Q772" s="56"/>
      <c r="R772" s="56"/>
      <c r="S772" s="56"/>
    </row>
    <row r="773" spans="1:19" s="14" customFormat="1" ht="12">
      <c r="A773" s="11">
        <f>A771+1</f>
        <v>659</v>
      </c>
      <c r="B773" s="12" t="s">
        <v>833</v>
      </c>
      <c r="C773" s="12" t="s">
        <v>55</v>
      </c>
      <c r="D773" s="11" t="s">
        <v>45</v>
      </c>
      <c r="E773" s="11" t="s">
        <v>41</v>
      </c>
      <c r="F773" s="13">
        <v>60000</v>
      </c>
      <c r="G773" s="13">
        <v>3010.63</v>
      </c>
      <c r="H773" s="13">
        <v>0</v>
      </c>
      <c r="I773" s="13">
        <f>+F773*2.87%</f>
        <v>1722</v>
      </c>
      <c r="J773" s="13">
        <f>F773*7.1%</f>
        <v>4260</v>
      </c>
      <c r="K773" s="13">
        <f>F773*1.15%</f>
        <v>690</v>
      </c>
      <c r="L773" s="13">
        <f>+F773*3.04%</f>
        <v>1824</v>
      </c>
      <c r="M773" s="13">
        <f>F773*7.09%</f>
        <v>4254</v>
      </c>
      <c r="N773" s="67">
        <v>2380.2399999999998</v>
      </c>
      <c r="O773" s="13">
        <f>I773+J773+K773+L773+M773</f>
        <v>12750</v>
      </c>
      <c r="P773" s="69">
        <f>16559.57-N773</f>
        <v>14179.33</v>
      </c>
      <c r="Q773" s="42">
        <f>+I773+L773+N773+P773+G773+H773</f>
        <v>23116.2</v>
      </c>
      <c r="R773" s="42">
        <f>+M773+K773+J773</f>
        <v>9204</v>
      </c>
      <c r="S773" s="42">
        <f>+F773-Q773</f>
        <v>36883.800000000003</v>
      </c>
    </row>
    <row r="774" spans="1:19" s="14" customFormat="1" ht="12">
      <c r="A774" s="11">
        <f>A773+1</f>
        <v>660</v>
      </c>
      <c r="B774" s="12" t="s">
        <v>834</v>
      </c>
      <c r="C774" s="12" t="s">
        <v>321</v>
      </c>
      <c r="D774" s="11" t="s">
        <v>45</v>
      </c>
      <c r="E774" s="11" t="s">
        <v>30</v>
      </c>
      <c r="F774" s="13">
        <v>34500</v>
      </c>
      <c r="G774" s="13">
        <v>0</v>
      </c>
      <c r="H774" s="13">
        <v>0</v>
      </c>
      <c r="I774" s="13">
        <f>+F774*2.87%</f>
        <v>990.15</v>
      </c>
      <c r="J774" s="13">
        <f>F774*7.1%</f>
        <v>2449.5</v>
      </c>
      <c r="K774" s="13">
        <f>F774*1.15%</f>
        <v>396.75</v>
      </c>
      <c r="L774" s="13">
        <f>+F774*3.04%</f>
        <v>1048.8</v>
      </c>
      <c r="M774" s="13">
        <f>F774*7.09%</f>
        <v>2446.0500000000002</v>
      </c>
      <c r="N774" s="67">
        <v>1190.1199999999999</v>
      </c>
      <c r="O774" s="13">
        <f>I774+J774+K774+L774+M774</f>
        <v>7331.25</v>
      </c>
      <c r="P774" s="67">
        <f>28045.54-1190.12</f>
        <v>26855.420000000002</v>
      </c>
      <c r="Q774" s="13">
        <f>+I774+L774+N774+P774+G774+H774</f>
        <v>30084.49</v>
      </c>
      <c r="R774" s="13">
        <f>+M774+K774+J774</f>
        <v>5292.3</v>
      </c>
      <c r="S774" s="42">
        <f>+F774-Q774</f>
        <v>4415.5099999999984</v>
      </c>
    </row>
    <row r="775" spans="1:19" s="14" customFormat="1" ht="12">
      <c r="A775" s="11">
        <f>A774+1</f>
        <v>661</v>
      </c>
      <c r="B775" s="12" t="s">
        <v>835</v>
      </c>
      <c r="C775" s="12" t="s">
        <v>321</v>
      </c>
      <c r="D775" s="11" t="s">
        <v>45</v>
      </c>
      <c r="E775" s="11" t="s">
        <v>30</v>
      </c>
      <c r="F775" s="13">
        <v>34500</v>
      </c>
      <c r="G775" s="13">
        <v>0</v>
      </c>
      <c r="H775" s="13">
        <v>0</v>
      </c>
      <c r="I775" s="13">
        <f>+F775*2.87%</f>
        <v>990.15</v>
      </c>
      <c r="J775" s="13">
        <f>F775*7.1%</f>
        <v>2449.5</v>
      </c>
      <c r="K775" s="13">
        <f>F775*1.15%</f>
        <v>396.75</v>
      </c>
      <c r="L775" s="13">
        <f>+F775*3.04%</f>
        <v>1048.8</v>
      </c>
      <c r="M775" s="13">
        <f>F775*7.09%</f>
        <v>2446.0500000000002</v>
      </c>
      <c r="N775" s="67"/>
      <c r="O775" s="13">
        <f>I775+J775+K775+L775+M775</f>
        <v>7331.25</v>
      </c>
      <c r="P775" s="67">
        <v>25859.68</v>
      </c>
      <c r="Q775" s="13">
        <f>+I775+L775+N775+P775+G775+H775</f>
        <v>27898.63</v>
      </c>
      <c r="R775" s="13">
        <f>+M775+K775+J775</f>
        <v>5292.3</v>
      </c>
      <c r="S775" s="42">
        <f>+F775-Q775</f>
        <v>6601.369999999999</v>
      </c>
    </row>
    <row r="776" spans="1:19" s="44" customFormat="1" ht="12">
      <c r="A776" s="17">
        <f>A775+1</f>
        <v>662</v>
      </c>
      <c r="B776" s="68" t="s">
        <v>836</v>
      </c>
      <c r="C776" s="68" t="s">
        <v>65</v>
      </c>
      <c r="D776" s="17" t="s">
        <v>29</v>
      </c>
      <c r="E776" s="17" t="s">
        <v>30</v>
      </c>
      <c r="F776" s="42">
        <v>30000</v>
      </c>
      <c r="G776" s="42">
        <v>0</v>
      </c>
      <c r="H776" s="42">
        <v>0</v>
      </c>
      <c r="I776" s="42">
        <f>+F776*2.87%</f>
        <v>861</v>
      </c>
      <c r="J776" s="42">
        <f>F776*7.1%</f>
        <v>2130</v>
      </c>
      <c r="K776" s="42">
        <f>F776*1.15%</f>
        <v>345</v>
      </c>
      <c r="L776" s="42">
        <f>+F776*3.04%</f>
        <v>912</v>
      </c>
      <c r="M776" s="42">
        <f>F776*7.09%</f>
        <v>2127</v>
      </c>
      <c r="N776" s="69"/>
      <c r="O776" s="42">
        <f>I776+J776+K776+L776+M776</f>
        <v>6375</v>
      </c>
      <c r="P776" s="69"/>
      <c r="Q776" s="42">
        <f>+I776+L776+N776+P776+G776+H776</f>
        <v>1773</v>
      </c>
      <c r="R776" s="42">
        <f>+M776+K776+J776</f>
        <v>4602</v>
      </c>
      <c r="S776" s="42">
        <f>+F776-Q776</f>
        <v>28227</v>
      </c>
    </row>
    <row r="777" spans="1:19" s="14" customFormat="1" ht="12">
      <c r="A777" s="50" t="s">
        <v>494</v>
      </c>
      <c r="B777" s="57"/>
      <c r="C777" s="57"/>
      <c r="D777" s="55"/>
      <c r="E777" s="55"/>
      <c r="F777" s="57"/>
      <c r="G777" s="57"/>
      <c r="H777" s="56"/>
      <c r="I777" s="57"/>
      <c r="J777" s="56"/>
      <c r="K777" s="56"/>
      <c r="L777" s="57"/>
      <c r="M777" s="56"/>
      <c r="N777" s="70"/>
      <c r="O777" s="56"/>
      <c r="P777" s="70"/>
      <c r="Q777" s="56"/>
      <c r="R777" s="56"/>
      <c r="S777" s="56"/>
    </row>
    <row r="778" spans="1:19" s="44" customFormat="1" ht="12">
      <c r="A778" s="17">
        <f>A776+1</f>
        <v>663</v>
      </c>
      <c r="B778" s="68" t="s">
        <v>837</v>
      </c>
      <c r="C778" s="68" t="s">
        <v>65</v>
      </c>
      <c r="D778" s="17" t="s">
        <v>29</v>
      </c>
      <c r="E778" s="17" t="s">
        <v>30</v>
      </c>
      <c r="F778" s="42">
        <v>34500</v>
      </c>
      <c r="G778" s="42">
        <v>0</v>
      </c>
      <c r="H778" s="42">
        <v>0</v>
      </c>
      <c r="I778" s="42">
        <f t="shared" ref="I778" si="687">+F778*2.87%</f>
        <v>990.15</v>
      </c>
      <c r="J778" s="42">
        <f t="shared" ref="J778" si="688">F778*7.1%</f>
        <v>2449.5</v>
      </c>
      <c r="K778" s="42">
        <f t="shared" ref="K778" si="689">F778*1.15%</f>
        <v>396.75</v>
      </c>
      <c r="L778" s="42">
        <f t="shared" ref="L778" si="690">+F778*3.04%</f>
        <v>1048.8</v>
      </c>
      <c r="M778" s="42">
        <f t="shared" ref="M778" si="691">F778*7.09%</f>
        <v>2446.0500000000002</v>
      </c>
      <c r="N778" s="69"/>
      <c r="O778" s="42">
        <f t="shared" ref="O778" si="692">I778+J778+K778+L778+M778</f>
        <v>7331.25</v>
      </c>
      <c r="P778" s="69"/>
      <c r="Q778" s="42">
        <f t="shared" ref="Q778" si="693">+I778+L778+N778+P778+G778+H778</f>
        <v>2038.9499999999998</v>
      </c>
      <c r="R778" s="42">
        <f t="shared" ref="R778" si="694">+M778+K778+J778</f>
        <v>5292.3</v>
      </c>
      <c r="S778" s="42">
        <f t="shared" ref="S778" si="695">+F778-Q778</f>
        <v>32461.05</v>
      </c>
    </row>
    <row r="779" spans="1:19" s="44" customFormat="1" ht="12">
      <c r="A779" s="17">
        <f>A778+1</f>
        <v>664</v>
      </c>
      <c r="B779" s="68" t="s">
        <v>838</v>
      </c>
      <c r="C779" s="68" t="s">
        <v>321</v>
      </c>
      <c r="D779" s="17" t="s">
        <v>29</v>
      </c>
      <c r="E779" s="17" t="s">
        <v>30</v>
      </c>
      <c r="F779" s="42">
        <v>34500</v>
      </c>
      <c r="G779" s="42">
        <v>0</v>
      </c>
      <c r="H779" s="42">
        <v>0</v>
      </c>
      <c r="I779" s="42">
        <f t="shared" ref="I779" si="696">+F779*2.87%</f>
        <v>990.15</v>
      </c>
      <c r="J779" s="42">
        <f t="shared" ref="J779" si="697">F779*7.1%</f>
        <v>2449.5</v>
      </c>
      <c r="K779" s="42">
        <f t="shared" ref="K779" si="698">F779*1.15%</f>
        <v>396.75</v>
      </c>
      <c r="L779" s="42">
        <f t="shared" ref="L779" si="699">+F779*3.04%</f>
        <v>1048.8</v>
      </c>
      <c r="M779" s="42">
        <f t="shared" ref="M779" si="700">F779*7.09%</f>
        <v>2446.0500000000002</v>
      </c>
      <c r="N779" s="69"/>
      <c r="O779" s="42">
        <f t="shared" ref="O779" si="701">I779+J779+K779+L779+M779</f>
        <v>7331.25</v>
      </c>
      <c r="P779" s="42"/>
      <c r="Q779" s="42">
        <f t="shared" ref="Q779" si="702">+I779+L779+N779+P779+G779+H779</f>
        <v>2038.9499999999998</v>
      </c>
      <c r="R779" s="42">
        <f t="shared" ref="R779" si="703">+M779+K779+J779</f>
        <v>5292.3</v>
      </c>
      <c r="S779" s="42">
        <f t="shared" ref="S779" si="704">+F779-Q779</f>
        <v>32461.05</v>
      </c>
    </row>
    <row r="780" spans="1:19" s="14" customFormat="1" ht="12">
      <c r="A780" s="50" t="s">
        <v>603</v>
      </c>
      <c r="B780" s="57"/>
      <c r="C780" s="57"/>
      <c r="D780" s="55"/>
      <c r="E780" s="55"/>
      <c r="F780" s="57"/>
      <c r="G780" s="57"/>
      <c r="H780" s="56"/>
      <c r="I780" s="57"/>
      <c r="J780" s="56"/>
      <c r="K780" s="56"/>
      <c r="L780" s="57"/>
      <c r="M780" s="56"/>
      <c r="N780" s="70"/>
      <c r="O780" s="56"/>
      <c r="P780" s="56"/>
      <c r="Q780" s="56"/>
      <c r="R780" s="56"/>
      <c r="S780" s="56"/>
    </row>
    <row r="781" spans="1:19" s="14" customFormat="1" ht="12">
      <c r="A781" s="17">
        <f>A779+1</f>
        <v>665</v>
      </c>
      <c r="B781" s="12" t="s">
        <v>839</v>
      </c>
      <c r="C781" s="12" t="s">
        <v>321</v>
      </c>
      <c r="D781" s="11" t="s">
        <v>29</v>
      </c>
      <c r="E781" s="11" t="s">
        <v>30</v>
      </c>
      <c r="F781" s="13">
        <v>34500</v>
      </c>
      <c r="G781" s="13">
        <v>0</v>
      </c>
      <c r="H781" s="13">
        <v>0</v>
      </c>
      <c r="I781" s="13">
        <f t="shared" ref="I781" si="705">+F781*2.87%</f>
        <v>990.15</v>
      </c>
      <c r="J781" s="13">
        <f t="shared" ref="J781" si="706">F781*7.1%</f>
        <v>2449.5</v>
      </c>
      <c r="K781" s="13">
        <f t="shared" ref="K781" si="707">F781*1.15%</f>
        <v>396.75</v>
      </c>
      <c r="L781" s="13">
        <f t="shared" ref="L781" si="708">+F781*3.04%</f>
        <v>1048.8</v>
      </c>
      <c r="M781" s="13">
        <f t="shared" ref="M781" si="709">F781*7.09%</f>
        <v>2446.0500000000002</v>
      </c>
      <c r="N781" s="67"/>
      <c r="O781" s="13">
        <f t="shared" ref="O781" si="710">I781+J781+K781+L781+M781</f>
        <v>7331.25</v>
      </c>
      <c r="P781" s="69">
        <v>17843</v>
      </c>
      <c r="Q781" s="42">
        <f t="shared" ref="Q781" si="711">+I781+L781+N781+P781+G781+H781</f>
        <v>19881.95</v>
      </c>
      <c r="R781" s="42">
        <f t="shared" ref="R781" si="712">+M781+K781+J781</f>
        <v>5292.3</v>
      </c>
      <c r="S781" s="42">
        <f t="shared" ref="S781" si="713">+F781-Q781</f>
        <v>14618.05</v>
      </c>
    </row>
    <row r="782" spans="1:19" s="14" customFormat="1" ht="12">
      <c r="A782" s="50" t="s">
        <v>401</v>
      </c>
      <c r="B782" s="57"/>
      <c r="C782" s="57"/>
      <c r="D782" s="55"/>
      <c r="E782" s="55"/>
      <c r="F782" s="57"/>
      <c r="G782" s="57"/>
      <c r="H782" s="56"/>
      <c r="I782" s="57"/>
      <c r="J782" s="56"/>
      <c r="K782" s="56"/>
      <c r="L782" s="57"/>
      <c r="M782" s="56"/>
      <c r="N782" s="70"/>
      <c r="O782" s="56"/>
      <c r="P782" s="56"/>
      <c r="Q782" s="56"/>
      <c r="R782" s="56"/>
      <c r="S782" s="56"/>
    </row>
    <row r="783" spans="1:19" s="44" customFormat="1" ht="12">
      <c r="A783" s="17">
        <f>A781+1</f>
        <v>666</v>
      </c>
      <c r="B783" s="68" t="s">
        <v>840</v>
      </c>
      <c r="C783" s="68" t="s">
        <v>213</v>
      </c>
      <c r="D783" s="17" t="s">
        <v>29</v>
      </c>
      <c r="E783" s="17" t="s">
        <v>30</v>
      </c>
      <c r="F783" s="42">
        <v>104980.66</v>
      </c>
      <c r="G783" s="42">
        <v>21462.78</v>
      </c>
      <c r="H783" s="42">
        <v>0</v>
      </c>
      <c r="I783" s="42">
        <f t="shared" si="657"/>
        <v>3012.9449420000001</v>
      </c>
      <c r="J783" s="42">
        <f t="shared" ref="J783:J796" si="714">F783*7.1%</f>
        <v>7453.6268599999994</v>
      </c>
      <c r="K783" s="42">
        <f t="shared" ref="K783:K796" si="715">62400*1.15%</f>
        <v>717.6</v>
      </c>
      <c r="L783" s="42">
        <f t="shared" ref="L783:L796" si="716">+F783*3.04%</f>
        <v>3191.4120640000001</v>
      </c>
      <c r="M783" s="42">
        <f t="shared" ref="M783:M796" si="717">F783*7.09%</f>
        <v>7443.1287940000011</v>
      </c>
      <c r="N783" s="69"/>
      <c r="O783" s="42">
        <f t="shared" si="681"/>
        <v>21818.712660000001</v>
      </c>
      <c r="P783" s="42">
        <v>5844.14</v>
      </c>
      <c r="Q783" s="42">
        <f t="shared" si="667"/>
        <v>33511.277006000004</v>
      </c>
      <c r="R783" s="42">
        <f t="shared" ref="R783:R796" si="718">+M783+K783+J783</f>
        <v>15614.355654000001</v>
      </c>
      <c r="S783" s="42">
        <f t="shared" si="669"/>
        <v>71469.382994</v>
      </c>
    </row>
    <row r="784" spans="1:19" s="44" customFormat="1" ht="12">
      <c r="A784" s="17">
        <f>A783+1</f>
        <v>667</v>
      </c>
      <c r="B784" s="68" t="s">
        <v>841</v>
      </c>
      <c r="C784" s="68" t="s">
        <v>213</v>
      </c>
      <c r="D784" s="17" t="s">
        <v>29</v>
      </c>
      <c r="E784" s="17" t="s">
        <v>30</v>
      </c>
      <c r="F784" s="42">
        <v>98519.61</v>
      </c>
      <c r="G784" s="42">
        <v>18516.36</v>
      </c>
      <c r="H784" s="42">
        <v>0</v>
      </c>
      <c r="I784" s="42">
        <f t="shared" ref="I784:I796" si="719">+F784*2.87%</f>
        <v>2827.5128070000001</v>
      </c>
      <c r="J784" s="42">
        <f t="shared" si="714"/>
        <v>6994.8923099999993</v>
      </c>
      <c r="K784" s="42">
        <f t="shared" si="715"/>
        <v>717.6</v>
      </c>
      <c r="L784" s="42">
        <f t="shared" si="716"/>
        <v>2994.9961440000002</v>
      </c>
      <c r="M784" s="42">
        <f t="shared" si="717"/>
        <v>6985.0403490000008</v>
      </c>
      <c r="N784" s="69">
        <v>1190.1199999999999</v>
      </c>
      <c r="O784" s="42">
        <f t="shared" si="681"/>
        <v>20520.04161</v>
      </c>
      <c r="P784" s="42">
        <f>2697.92-1190.12</f>
        <v>1507.8000000000002</v>
      </c>
      <c r="Q784" s="42">
        <f t="shared" si="667"/>
        <v>27036.788951000002</v>
      </c>
      <c r="R784" s="42">
        <f t="shared" si="718"/>
        <v>14697.532659</v>
      </c>
      <c r="S784" s="42">
        <f t="shared" si="669"/>
        <v>71482.821048999991</v>
      </c>
    </row>
    <row r="785" spans="1:19" s="44" customFormat="1" ht="12">
      <c r="A785" s="17">
        <f t="shared" ref="A785:A796" si="720">A784+1</f>
        <v>668</v>
      </c>
      <c r="B785" s="68" t="s">
        <v>842</v>
      </c>
      <c r="C785" s="68" t="s">
        <v>213</v>
      </c>
      <c r="D785" s="17" t="s">
        <v>29</v>
      </c>
      <c r="E785" s="17" t="s">
        <v>30</v>
      </c>
      <c r="F785" s="42">
        <v>94626.880000000005</v>
      </c>
      <c r="G785" s="42">
        <v>17898.23</v>
      </c>
      <c r="H785" s="42">
        <v>0</v>
      </c>
      <c r="I785" s="42">
        <f t="shared" si="719"/>
        <v>2715.7914559999999</v>
      </c>
      <c r="J785" s="42">
        <f t="shared" si="714"/>
        <v>6718.5084799999995</v>
      </c>
      <c r="K785" s="42">
        <f t="shared" si="715"/>
        <v>717.6</v>
      </c>
      <c r="L785" s="42">
        <f t="shared" si="716"/>
        <v>2876.6571520000002</v>
      </c>
      <c r="M785" s="42">
        <f t="shared" si="717"/>
        <v>6709.0457920000008</v>
      </c>
      <c r="N785" s="69"/>
      <c r="O785" s="42">
        <f t="shared" si="681"/>
        <v>19737.602879999999</v>
      </c>
      <c r="P785" s="42">
        <v>1749.41</v>
      </c>
      <c r="Q785" s="42">
        <f t="shared" si="667"/>
        <v>25240.088607999998</v>
      </c>
      <c r="R785" s="42">
        <f t="shared" si="718"/>
        <v>14145.154272</v>
      </c>
      <c r="S785" s="42">
        <f t="shared" si="669"/>
        <v>69386.791392000014</v>
      </c>
    </row>
    <row r="786" spans="1:19" s="44" customFormat="1" ht="12">
      <c r="A786" s="17">
        <f t="shared" si="720"/>
        <v>669</v>
      </c>
      <c r="B786" s="68" t="s">
        <v>843</v>
      </c>
      <c r="C786" s="68" t="s">
        <v>703</v>
      </c>
      <c r="D786" s="17" t="s">
        <v>29</v>
      </c>
      <c r="E786" s="17" t="s">
        <v>30</v>
      </c>
      <c r="F786" s="42">
        <v>94200.8</v>
      </c>
      <c r="G786" s="42">
        <v>10741.25</v>
      </c>
      <c r="H786" s="42">
        <v>0</v>
      </c>
      <c r="I786" s="42">
        <f t="shared" si="719"/>
        <v>2703.5629600000002</v>
      </c>
      <c r="J786" s="42">
        <f t="shared" si="714"/>
        <v>6688.2567999999992</v>
      </c>
      <c r="K786" s="42">
        <f t="shared" si="715"/>
        <v>717.6</v>
      </c>
      <c r="L786" s="42">
        <f t="shared" si="716"/>
        <v>2863.7043200000003</v>
      </c>
      <c r="M786" s="42">
        <f t="shared" si="717"/>
        <v>6678.8367200000002</v>
      </c>
      <c r="N786" s="69"/>
      <c r="O786" s="42">
        <f t="shared" si="681"/>
        <v>19651.960800000001</v>
      </c>
      <c r="P786" s="42">
        <v>1443.02</v>
      </c>
      <c r="Q786" s="42">
        <f t="shared" si="667"/>
        <v>17751.53728</v>
      </c>
      <c r="R786" s="42">
        <f t="shared" si="718"/>
        <v>14084.693520000001</v>
      </c>
      <c r="S786" s="42">
        <f t="shared" si="669"/>
        <v>76449.262719999999</v>
      </c>
    </row>
    <row r="787" spans="1:19" s="44" customFormat="1" ht="12">
      <c r="A787" s="17">
        <f t="shared" si="720"/>
        <v>670</v>
      </c>
      <c r="B787" s="68" t="s">
        <v>844</v>
      </c>
      <c r="C787" s="68" t="s">
        <v>213</v>
      </c>
      <c r="D787" s="17" t="s">
        <v>29</v>
      </c>
      <c r="E787" s="17" t="s">
        <v>30</v>
      </c>
      <c r="F787" s="42">
        <v>93308.83</v>
      </c>
      <c r="G787" s="42">
        <v>17588.189999999999</v>
      </c>
      <c r="H787" s="42">
        <v>0</v>
      </c>
      <c r="I787" s="42">
        <f t="shared" si="719"/>
        <v>2677.9634209999999</v>
      </c>
      <c r="J787" s="42">
        <f t="shared" si="714"/>
        <v>6624.9269299999996</v>
      </c>
      <c r="K787" s="42">
        <f t="shared" si="715"/>
        <v>717.6</v>
      </c>
      <c r="L787" s="42">
        <f t="shared" si="716"/>
        <v>2836.588432</v>
      </c>
      <c r="M787" s="42">
        <f t="shared" si="717"/>
        <v>6615.5960470000009</v>
      </c>
      <c r="N787" s="69"/>
      <c r="O787" s="42">
        <f t="shared" si="681"/>
        <v>19472.674830000004</v>
      </c>
      <c r="P787" s="42">
        <v>13853.43</v>
      </c>
      <c r="Q787" s="42">
        <f t="shared" si="667"/>
        <v>36956.171853</v>
      </c>
      <c r="R787" s="42">
        <f t="shared" si="718"/>
        <v>13958.122977000001</v>
      </c>
      <c r="S787" s="42">
        <f t="shared" si="669"/>
        <v>56352.658147000002</v>
      </c>
    </row>
    <row r="788" spans="1:19" s="44" customFormat="1" ht="12">
      <c r="A788" s="17">
        <f t="shared" si="720"/>
        <v>671</v>
      </c>
      <c r="B788" s="68" t="s">
        <v>845</v>
      </c>
      <c r="C788" s="68" t="s">
        <v>213</v>
      </c>
      <c r="D788" s="17" t="s">
        <v>29</v>
      </c>
      <c r="E788" s="17" t="s">
        <v>30</v>
      </c>
      <c r="F788" s="42">
        <v>89100</v>
      </c>
      <c r="G788" s="42">
        <v>16598.169999999998</v>
      </c>
      <c r="H788" s="42">
        <v>0</v>
      </c>
      <c r="I788" s="42">
        <f t="shared" si="719"/>
        <v>2557.17</v>
      </c>
      <c r="J788" s="42">
        <f t="shared" si="714"/>
        <v>6326.0999999999995</v>
      </c>
      <c r="K788" s="42">
        <f t="shared" si="715"/>
        <v>717.6</v>
      </c>
      <c r="L788" s="42">
        <f t="shared" si="716"/>
        <v>2708.64</v>
      </c>
      <c r="M788" s="42">
        <f t="shared" si="717"/>
        <v>6317.1900000000005</v>
      </c>
      <c r="N788" s="69"/>
      <c r="O788" s="42">
        <f t="shared" si="681"/>
        <v>18626.7</v>
      </c>
      <c r="P788" s="42">
        <v>22658.91</v>
      </c>
      <c r="Q788" s="42">
        <f t="shared" si="667"/>
        <v>44522.89</v>
      </c>
      <c r="R788" s="42">
        <f t="shared" si="718"/>
        <v>13360.89</v>
      </c>
      <c r="S788" s="42">
        <f t="shared" si="669"/>
        <v>44577.11</v>
      </c>
    </row>
    <row r="789" spans="1:19" s="44" customFormat="1" ht="12">
      <c r="A789" s="17">
        <f t="shared" si="720"/>
        <v>672</v>
      </c>
      <c r="B789" s="68" t="s">
        <v>846</v>
      </c>
      <c r="C789" s="68" t="s">
        <v>213</v>
      </c>
      <c r="D789" s="17" t="s">
        <v>29</v>
      </c>
      <c r="E789" s="17" t="s">
        <v>30</v>
      </c>
      <c r="F789" s="42">
        <v>89100</v>
      </c>
      <c r="G789" s="42">
        <v>17429.72</v>
      </c>
      <c r="H789" s="42">
        <v>0</v>
      </c>
      <c r="I789" s="42">
        <f t="shared" si="719"/>
        <v>2557.17</v>
      </c>
      <c r="J789" s="42">
        <f t="shared" si="714"/>
        <v>6326.0999999999995</v>
      </c>
      <c r="K789" s="42">
        <f t="shared" si="715"/>
        <v>717.6</v>
      </c>
      <c r="L789" s="42">
        <f t="shared" si="716"/>
        <v>2708.64</v>
      </c>
      <c r="M789" s="42">
        <f t="shared" si="717"/>
        <v>6317.1900000000005</v>
      </c>
      <c r="N789" s="69">
        <v>1190.1199999999999</v>
      </c>
      <c r="O789" s="42">
        <f t="shared" si="681"/>
        <v>18626.7</v>
      </c>
      <c r="P789" s="42">
        <f>47402.63-1190.12</f>
        <v>46212.509999999995</v>
      </c>
      <c r="Q789" s="42">
        <f t="shared" si="667"/>
        <v>70098.16</v>
      </c>
      <c r="R789" s="42">
        <f t="shared" si="718"/>
        <v>13360.89</v>
      </c>
      <c r="S789" s="42">
        <f t="shared" si="669"/>
        <v>19001.839999999997</v>
      </c>
    </row>
    <row r="790" spans="1:19" s="44" customFormat="1" ht="12">
      <c r="A790" s="17">
        <f t="shared" si="720"/>
        <v>673</v>
      </c>
      <c r="B790" s="68" t="s">
        <v>847</v>
      </c>
      <c r="C790" s="68" t="s">
        <v>213</v>
      </c>
      <c r="D790" s="17" t="s">
        <v>29</v>
      </c>
      <c r="E790" s="17" t="s">
        <v>41</v>
      </c>
      <c r="F790" s="42">
        <v>89100</v>
      </c>
      <c r="G790" s="42">
        <v>11423.22</v>
      </c>
      <c r="H790" s="42">
        <v>0</v>
      </c>
      <c r="I790" s="42">
        <f t="shared" si="719"/>
        <v>2557.17</v>
      </c>
      <c r="J790" s="42">
        <f t="shared" si="714"/>
        <v>6326.0999999999995</v>
      </c>
      <c r="K790" s="42">
        <f t="shared" si="715"/>
        <v>717.6</v>
      </c>
      <c r="L790" s="42">
        <f t="shared" si="716"/>
        <v>2708.64</v>
      </c>
      <c r="M790" s="42">
        <f t="shared" si="717"/>
        <v>6317.1900000000005</v>
      </c>
      <c r="N790" s="69"/>
      <c r="O790" s="42">
        <f t="shared" si="681"/>
        <v>18626.7</v>
      </c>
      <c r="P790" s="42">
        <v>1366.51</v>
      </c>
      <c r="Q790" s="42">
        <f t="shared" si="667"/>
        <v>18055.54</v>
      </c>
      <c r="R790" s="42">
        <f t="shared" si="718"/>
        <v>13360.89</v>
      </c>
      <c r="S790" s="42">
        <f t="shared" si="669"/>
        <v>71044.459999999992</v>
      </c>
    </row>
    <row r="791" spans="1:19" s="44" customFormat="1" ht="12">
      <c r="A791" s="17">
        <f t="shared" si="720"/>
        <v>674</v>
      </c>
      <c r="B791" s="68" t="s">
        <v>848</v>
      </c>
      <c r="C791" s="68" t="s">
        <v>213</v>
      </c>
      <c r="D791" s="17" t="s">
        <v>29</v>
      </c>
      <c r="E791" s="17" t="s">
        <v>41</v>
      </c>
      <c r="F791" s="42">
        <v>89100</v>
      </c>
      <c r="G791" s="42">
        <v>16003.11</v>
      </c>
      <c r="H791" s="42">
        <v>0</v>
      </c>
      <c r="I791" s="42">
        <f t="shared" si="719"/>
        <v>2557.17</v>
      </c>
      <c r="J791" s="42">
        <f t="shared" si="714"/>
        <v>6326.0999999999995</v>
      </c>
      <c r="K791" s="42">
        <f t="shared" si="715"/>
        <v>717.6</v>
      </c>
      <c r="L791" s="42">
        <f t="shared" si="716"/>
        <v>2708.64</v>
      </c>
      <c r="M791" s="42">
        <f t="shared" si="717"/>
        <v>6317.1900000000005</v>
      </c>
      <c r="N791" s="69">
        <v>2380.2399999999998</v>
      </c>
      <c r="O791" s="42">
        <f t="shared" si="681"/>
        <v>18626.7</v>
      </c>
      <c r="P791" s="42">
        <f>3746.75-2380.24</f>
        <v>1366.5100000000002</v>
      </c>
      <c r="Q791" s="42">
        <f t="shared" si="667"/>
        <v>25015.67</v>
      </c>
      <c r="R791" s="42">
        <f t="shared" si="718"/>
        <v>13360.89</v>
      </c>
      <c r="S791" s="42">
        <f t="shared" si="669"/>
        <v>64084.33</v>
      </c>
    </row>
    <row r="792" spans="1:19" s="44" customFormat="1" ht="12">
      <c r="A792" s="17">
        <f t="shared" si="720"/>
        <v>675</v>
      </c>
      <c r="B792" s="68" t="s">
        <v>849</v>
      </c>
      <c r="C792" s="68" t="s">
        <v>213</v>
      </c>
      <c r="D792" s="17" t="s">
        <v>29</v>
      </c>
      <c r="E792" s="17" t="s">
        <v>41</v>
      </c>
      <c r="F792" s="42">
        <v>89100</v>
      </c>
      <c r="G792" s="42">
        <v>16598.169999999998</v>
      </c>
      <c r="H792" s="42">
        <v>0</v>
      </c>
      <c r="I792" s="42">
        <f t="shared" si="719"/>
        <v>2557.17</v>
      </c>
      <c r="J792" s="42">
        <f t="shared" si="714"/>
        <v>6326.0999999999995</v>
      </c>
      <c r="K792" s="42">
        <f t="shared" si="715"/>
        <v>717.6</v>
      </c>
      <c r="L792" s="42">
        <f t="shared" si="716"/>
        <v>2708.64</v>
      </c>
      <c r="M792" s="42">
        <f t="shared" si="717"/>
        <v>6317.1900000000005</v>
      </c>
      <c r="N792" s="69"/>
      <c r="O792" s="42">
        <f t="shared" si="681"/>
        <v>18626.7</v>
      </c>
      <c r="P792" s="42">
        <v>4985.51</v>
      </c>
      <c r="Q792" s="42">
        <f t="shared" si="667"/>
        <v>26849.489999999998</v>
      </c>
      <c r="R792" s="42">
        <f t="shared" si="718"/>
        <v>13360.89</v>
      </c>
      <c r="S792" s="42">
        <f t="shared" si="669"/>
        <v>62250.51</v>
      </c>
    </row>
    <row r="793" spans="1:19" s="44" customFormat="1" ht="12">
      <c r="A793" s="17">
        <f t="shared" si="720"/>
        <v>676</v>
      </c>
      <c r="B793" s="68" t="s">
        <v>850</v>
      </c>
      <c r="C793" s="68" t="s">
        <v>213</v>
      </c>
      <c r="D793" s="17" t="s">
        <v>29</v>
      </c>
      <c r="E793" s="17" t="s">
        <v>41</v>
      </c>
      <c r="F793" s="42">
        <v>89100</v>
      </c>
      <c r="G793" s="42">
        <v>16300.64</v>
      </c>
      <c r="H793" s="42">
        <v>0</v>
      </c>
      <c r="I793" s="42">
        <f t="shared" si="719"/>
        <v>2557.17</v>
      </c>
      <c r="J793" s="42">
        <f t="shared" si="714"/>
        <v>6326.0999999999995</v>
      </c>
      <c r="K793" s="42">
        <f t="shared" si="715"/>
        <v>717.6</v>
      </c>
      <c r="L793" s="42">
        <f t="shared" si="716"/>
        <v>2708.64</v>
      </c>
      <c r="M793" s="42">
        <f t="shared" si="717"/>
        <v>6317.1900000000005</v>
      </c>
      <c r="N793" s="69">
        <v>1190.1199999999999</v>
      </c>
      <c r="O793" s="42">
        <f t="shared" si="681"/>
        <v>18626.7</v>
      </c>
      <c r="P793" s="42">
        <f>2638.63-1190.12</f>
        <v>1448.5100000000002</v>
      </c>
      <c r="Q793" s="42">
        <f t="shared" si="667"/>
        <v>24205.079999999998</v>
      </c>
      <c r="R793" s="42">
        <f t="shared" si="718"/>
        <v>13360.89</v>
      </c>
      <c r="S793" s="42">
        <f t="shared" si="669"/>
        <v>64894.92</v>
      </c>
    </row>
    <row r="794" spans="1:19" s="44" customFormat="1" ht="12">
      <c r="A794" s="17">
        <f t="shared" si="720"/>
        <v>677</v>
      </c>
      <c r="B794" s="68" t="s">
        <v>851</v>
      </c>
      <c r="C794" s="68" t="s">
        <v>213</v>
      </c>
      <c r="D794" s="17" t="s">
        <v>29</v>
      </c>
      <c r="E794" s="17" t="s">
        <v>30</v>
      </c>
      <c r="F794" s="42">
        <v>89100</v>
      </c>
      <c r="G794" s="42">
        <v>16598.169999999998</v>
      </c>
      <c r="H794" s="42">
        <v>0</v>
      </c>
      <c r="I794" s="42">
        <f t="shared" si="719"/>
        <v>2557.17</v>
      </c>
      <c r="J794" s="42">
        <f t="shared" si="714"/>
        <v>6326.0999999999995</v>
      </c>
      <c r="K794" s="42">
        <f t="shared" si="715"/>
        <v>717.6</v>
      </c>
      <c r="L794" s="42">
        <f t="shared" si="716"/>
        <v>2708.64</v>
      </c>
      <c r="M794" s="42">
        <f t="shared" si="717"/>
        <v>6317.1900000000005</v>
      </c>
      <c r="N794" s="69"/>
      <c r="O794" s="42">
        <f t="shared" si="681"/>
        <v>18626.7</v>
      </c>
      <c r="P794" s="42">
        <v>1366.51</v>
      </c>
      <c r="Q794" s="42">
        <f t="shared" si="667"/>
        <v>23230.489999999998</v>
      </c>
      <c r="R794" s="42">
        <f t="shared" si="718"/>
        <v>13360.89</v>
      </c>
      <c r="S794" s="42">
        <f t="shared" si="669"/>
        <v>65869.510000000009</v>
      </c>
    </row>
    <row r="795" spans="1:19" s="44" customFormat="1" ht="12">
      <c r="A795" s="17">
        <f t="shared" si="720"/>
        <v>678</v>
      </c>
      <c r="B795" s="68" t="s">
        <v>852</v>
      </c>
      <c r="C795" s="68" t="s">
        <v>213</v>
      </c>
      <c r="D795" s="17" t="s">
        <v>29</v>
      </c>
      <c r="E795" s="17" t="s">
        <v>30</v>
      </c>
      <c r="F795" s="42">
        <v>89100</v>
      </c>
      <c r="G795" s="42">
        <v>16598.169999999998</v>
      </c>
      <c r="H795" s="42">
        <v>0</v>
      </c>
      <c r="I795" s="42">
        <f t="shared" si="719"/>
        <v>2557.17</v>
      </c>
      <c r="J795" s="42">
        <f t="shared" si="714"/>
        <v>6326.0999999999995</v>
      </c>
      <c r="K795" s="42">
        <f t="shared" si="715"/>
        <v>717.6</v>
      </c>
      <c r="L795" s="42">
        <f t="shared" si="716"/>
        <v>2708.64</v>
      </c>
      <c r="M795" s="42">
        <f t="shared" si="717"/>
        <v>6317.1900000000005</v>
      </c>
      <c r="N795" s="69"/>
      <c r="O795" s="42">
        <f t="shared" si="681"/>
        <v>18626.7</v>
      </c>
      <c r="P795" s="42">
        <v>1366.51</v>
      </c>
      <c r="Q795" s="42">
        <f t="shared" si="667"/>
        <v>23230.489999999998</v>
      </c>
      <c r="R795" s="42">
        <f t="shared" si="718"/>
        <v>13360.89</v>
      </c>
      <c r="S795" s="42">
        <f t="shared" si="669"/>
        <v>65869.510000000009</v>
      </c>
    </row>
    <row r="796" spans="1:19" s="44" customFormat="1" ht="12">
      <c r="A796" s="17">
        <f t="shared" si="720"/>
        <v>679</v>
      </c>
      <c r="B796" s="68" t="s">
        <v>853</v>
      </c>
      <c r="C796" s="68" t="s">
        <v>213</v>
      </c>
      <c r="D796" s="17" t="s">
        <v>29</v>
      </c>
      <c r="E796" s="17" t="s">
        <v>30</v>
      </c>
      <c r="F796" s="42">
        <v>88073.51</v>
      </c>
      <c r="G796" s="42">
        <v>17188.259999999998</v>
      </c>
      <c r="H796" s="42">
        <v>0</v>
      </c>
      <c r="I796" s="42">
        <f t="shared" si="719"/>
        <v>2527.7097369999997</v>
      </c>
      <c r="J796" s="42">
        <f t="shared" si="714"/>
        <v>6253.2192099999993</v>
      </c>
      <c r="K796" s="42">
        <f t="shared" si="715"/>
        <v>717.6</v>
      </c>
      <c r="L796" s="42">
        <f t="shared" si="716"/>
        <v>2677.4347039999998</v>
      </c>
      <c r="M796" s="42">
        <f t="shared" si="717"/>
        <v>6244.4118589999998</v>
      </c>
      <c r="N796" s="69">
        <v>1190.1199999999999</v>
      </c>
      <c r="O796" s="42">
        <f t="shared" si="681"/>
        <v>18420.375509999998</v>
      </c>
      <c r="P796" s="42">
        <f>21816.63-1190.12</f>
        <v>20626.510000000002</v>
      </c>
      <c r="Q796" s="42">
        <f t="shared" si="667"/>
        <v>44210.034440999996</v>
      </c>
      <c r="R796" s="42">
        <f t="shared" si="718"/>
        <v>13215.231068999999</v>
      </c>
      <c r="S796" s="42">
        <f t="shared" si="669"/>
        <v>43863.475558999999</v>
      </c>
    </row>
    <row r="797" spans="1:19" s="14" customFormat="1" ht="12">
      <c r="A797" s="84" t="s">
        <v>854</v>
      </c>
      <c r="B797" s="85"/>
      <c r="C797" s="85"/>
      <c r="D797" s="58"/>
      <c r="E797" s="58"/>
      <c r="F797" s="59"/>
      <c r="G797" s="59"/>
      <c r="H797" s="59"/>
      <c r="I797" s="59"/>
      <c r="J797" s="59"/>
      <c r="K797" s="59"/>
      <c r="L797" s="59"/>
      <c r="M797" s="59"/>
      <c r="N797" s="60"/>
      <c r="O797" s="59"/>
      <c r="P797" s="59"/>
      <c r="Q797" s="59"/>
      <c r="R797" s="59"/>
      <c r="S797" s="59"/>
    </row>
    <row r="798" spans="1:19" s="14" customFormat="1" ht="12">
      <c r="A798" s="45" t="s">
        <v>302</v>
      </c>
      <c r="B798" s="62"/>
      <c r="C798" s="62"/>
      <c r="D798" s="55"/>
      <c r="E798" s="55"/>
      <c r="F798" s="56"/>
      <c r="G798" s="56"/>
      <c r="H798" s="56"/>
      <c r="I798" s="56"/>
      <c r="J798" s="56"/>
      <c r="K798" s="56"/>
      <c r="L798" s="56"/>
      <c r="M798" s="56"/>
      <c r="N798" s="70"/>
      <c r="O798" s="56"/>
      <c r="P798" s="56"/>
      <c r="Q798" s="56"/>
      <c r="R798" s="56"/>
      <c r="S798" s="56"/>
    </row>
    <row r="799" spans="1:19" s="44" customFormat="1" ht="12">
      <c r="A799" s="17">
        <f>A796+1</f>
        <v>680</v>
      </c>
      <c r="B799" s="68" t="s">
        <v>855</v>
      </c>
      <c r="C799" s="68" t="s">
        <v>295</v>
      </c>
      <c r="D799" s="17" t="s">
        <v>29</v>
      </c>
      <c r="E799" s="17" t="s">
        <v>41</v>
      </c>
      <c r="F799" s="42">
        <v>195500</v>
      </c>
      <c r="G799" s="42">
        <v>34869.56</v>
      </c>
      <c r="H799" s="42">
        <v>0</v>
      </c>
      <c r="I799" s="42">
        <f t="shared" ref="I799:I862" si="721">+F799*2.87%</f>
        <v>5610.85</v>
      </c>
      <c r="J799" s="42">
        <f t="shared" ref="J799:J800" si="722">F799*7.1%</f>
        <v>13880.499999999998</v>
      </c>
      <c r="K799" s="42">
        <f t="shared" ref="K799" si="723">62400*1.15%</f>
        <v>717.6</v>
      </c>
      <c r="L799" s="42">
        <f>156000*3.04%</f>
        <v>4742.3999999999996</v>
      </c>
      <c r="M799" s="42">
        <f>156000*7.09%</f>
        <v>11060.400000000001</v>
      </c>
      <c r="N799" s="69"/>
      <c r="O799" s="42">
        <f t="shared" ref="O799:O800" si="724">I799+J799+K799+L799+M799</f>
        <v>36011.75</v>
      </c>
      <c r="P799" s="42">
        <v>42106.48</v>
      </c>
      <c r="Q799" s="42">
        <f t="shared" si="667"/>
        <v>87329.290000000008</v>
      </c>
      <c r="R799" s="42">
        <f t="shared" ref="R799:R800" si="725">+M799+K799+J799</f>
        <v>25658.5</v>
      </c>
      <c r="S799" s="42">
        <f t="shared" si="669"/>
        <v>108170.70999999999</v>
      </c>
    </row>
    <row r="800" spans="1:19" s="14" customFormat="1" ht="12">
      <c r="A800" s="11">
        <f>A799+1</f>
        <v>681</v>
      </c>
      <c r="B800" s="12" t="s">
        <v>856</v>
      </c>
      <c r="C800" s="12" t="s">
        <v>111</v>
      </c>
      <c r="D800" s="11" t="s">
        <v>29</v>
      </c>
      <c r="E800" s="11" t="s">
        <v>30</v>
      </c>
      <c r="F800" s="13">
        <v>40000</v>
      </c>
      <c r="G800" s="13">
        <v>442.65</v>
      </c>
      <c r="H800" s="13">
        <v>0</v>
      </c>
      <c r="I800" s="13">
        <f t="shared" si="721"/>
        <v>1148</v>
      </c>
      <c r="J800" s="13">
        <f t="shared" si="722"/>
        <v>2839.9999999999995</v>
      </c>
      <c r="K800" s="13">
        <f t="shared" ref="K800" si="726">F800*1.15%</f>
        <v>460</v>
      </c>
      <c r="L800" s="13">
        <f t="shared" ref="L800" si="727">+F800*3.04%</f>
        <v>1216</v>
      </c>
      <c r="M800" s="13">
        <f t="shared" ref="M800" si="728">F800*7.09%</f>
        <v>2836</v>
      </c>
      <c r="N800" s="67"/>
      <c r="O800" s="13">
        <f t="shared" si="724"/>
        <v>8500</v>
      </c>
      <c r="P800" s="13"/>
      <c r="Q800" s="13">
        <f t="shared" si="667"/>
        <v>2806.65</v>
      </c>
      <c r="R800" s="13">
        <f t="shared" si="725"/>
        <v>6136</v>
      </c>
      <c r="S800" s="42">
        <f t="shared" si="669"/>
        <v>37193.35</v>
      </c>
    </row>
    <row r="801" spans="1:19" s="14" customFormat="1" ht="12">
      <c r="A801" s="50" t="s">
        <v>309</v>
      </c>
      <c r="B801" s="57"/>
      <c r="C801" s="57"/>
      <c r="D801" s="55"/>
      <c r="E801" s="55"/>
      <c r="F801" s="57"/>
      <c r="G801" s="57"/>
      <c r="H801" s="56"/>
      <c r="I801" s="57"/>
      <c r="J801" s="56"/>
      <c r="K801" s="56"/>
      <c r="L801" s="57"/>
      <c r="M801" s="56"/>
      <c r="N801" s="70"/>
      <c r="O801" s="56"/>
      <c r="P801" s="56"/>
      <c r="Q801" s="70"/>
      <c r="R801" s="56"/>
      <c r="S801" s="56"/>
    </row>
    <row r="802" spans="1:19" s="14" customFormat="1" ht="12">
      <c r="A802" s="11">
        <f>A800+1</f>
        <v>682</v>
      </c>
      <c r="B802" s="12" t="s">
        <v>857</v>
      </c>
      <c r="C802" s="12" t="s">
        <v>129</v>
      </c>
      <c r="D802" s="11" t="s">
        <v>45</v>
      </c>
      <c r="E802" s="11" t="s">
        <v>41</v>
      </c>
      <c r="F802" s="13">
        <v>45000</v>
      </c>
      <c r="G802" s="13">
        <v>5845.54</v>
      </c>
      <c r="H802" s="13">
        <v>0</v>
      </c>
      <c r="I802" s="13">
        <f t="shared" si="721"/>
        <v>1291.5</v>
      </c>
      <c r="J802" s="13">
        <f t="shared" ref="J802" si="729">F802*7.1%</f>
        <v>3194.9999999999995</v>
      </c>
      <c r="K802" s="13">
        <f t="shared" ref="K802" si="730">F802*1.15%</f>
        <v>517.5</v>
      </c>
      <c r="L802" s="13">
        <f t="shared" ref="L802:L810" si="731">+F802*3.04%</f>
        <v>1368</v>
      </c>
      <c r="M802" s="13">
        <f t="shared" ref="M802" si="732">F802*7.09%</f>
        <v>3190.5</v>
      </c>
      <c r="N802" s="67">
        <v>1190.1199999999999</v>
      </c>
      <c r="O802" s="13">
        <f t="shared" ref="O802" si="733">I802+J802+K802+L802+M802</f>
        <v>9562.5</v>
      </c>
      <c r="P802" s="13"/>
      <c r="Q802" s="13">
        <f t="shared" ref="Q802:Q864" si="734">+I802+L802+N802+P802+G802+H802</f>
        <v>9695.16</v>
      </c>
      <c r="R802" s="13">
        <f t="shared" ref="R802" si="735">+M802+K802+J802</f>
        <v>6903</v>
      </c>
      <c r="S802" s="42">
        <f t="shared" si="669"/>
        <v>35304.839999999997</v>
      </c>
    </row>
    <row r="803" spans="1:19" s="14" customFormat="1" ht="12">
      <c r="A803" s="50" t="s">
        <v>311</v>
      </c>
      <c r="B803" s="57"/>
      <c r="C803" s="57"/>
      <c r="D803" s="55"/>
      <c r="E803" s="55"/>
      <c r="F803" s="57"/>
      <c r="G803" s="57"/>
      <c r="H803" s="56"/>
      <c r="I803" s="57"/>
      <c r="J803" s="56"/>
      <c r="K803" s="56"/>
      <c r="L803" s="57"/>
      <c r="M803" s="56"/>
      <c r="N803" s="70"/>
      <c r="O803" s="56"/>
      <c r="P803" s="56"/>
      <c r="Q803" s="56"/>
      <c r="R803" s="56"/>
      <c r="S803" s="56"/>
    </row>
    <row r="804" spans="1:19" s="14" customFormat="1" ht="12">
      <c r="A804" s="11">
        <f>A802+1</f>
        <v>683</v>
      </c>
      <c r="B804" s="12" t="s">
        <v>858</v>
      </c>
      <c r="C804" s="12" t="s">
        <v>143</v>
      </c>
      <c r="D804" s="11" t="s">
        <v>29</v>
      </c>
      <c r="E804" s="11" t="s">
        <v>41</v>
      </c>
      <c r="F804" s="13">
        <v>115000</v>
      </c>
      <c r="G804" s="13">
        <v>15633.74</v>
      </c>
      <c r="H804" s="13">
        <v>0</v>
      </c>
      <c r="I804" s="13">
        <f t="shared" si="721"/>
        <v>3300.5</v>
      </c>
      <c r="J804" s="13">
        <f t="shared" ref="J804:J810" si="736">F804*7.1%</f>
        <v>8164.9999999999991</v>
      </c>
      <c r="K804" s="13">
        <f t="shared" ref="K804" si="737">62400*1.15%</f>
        <v>717.6</v>
      </c>
      <c r="L804" s="13">
        <f t="shared" si="731"/>
        <v>3496</v>
      </c>
      <c r="M804" s="13">
        <f t="shared" ref="M804:M810" si="738">F804*7.09%</f>
        <v>8153.5000000000009</v>
      </c>
      <c r="N804" s="67"/>
      <c r="O804" s="13">
        <f t="shared" ref="O804:O810" si="739">I804+J804+K804+L804+M804</f>
        <v>23832.600000000002</v>
      </c>
      <c r="P804" s="69">
        <v>56522.38</v>
      </c>
      <c r="Q804" s="42">
        <f t="shared" si="734"/>
        <v>78952.62</v>
      </c>
      <c r="R804" s="42">
        <f t="shared" ref="R804:R810" si="740">+M804+K804+J804</f>
        <v>17036.099999999999</v>
      </c>
      <c r="S804" s="42">
        <f t="shared" si="669"/>
        <v>36047.380000000005</v>
      </c>
    </row>
    <row r="805" spans="1:19" s="14" customFormat="1" ht="12">
      <c r="A805" s="11">
        <f>A804+1</f>
        <v>684</v>
      </c>
      <c r="B805" s="12" t="s">
        <v>859</v>
      </c>
      <c r="C805" s="12" t="s">
        <v>238</v>
      </c>
      <c r="D805" s="11" t="s">
        <v>45</v>
      </c>
      <c r="E805" s="11" t="s">
        <v>30</v>
      </c>
      <c r="F805" s="13">
        <v>45000</v>
      </c>
      <c r="G805" s="13">
        <v>969.81</v>
      </c>
      <c r="H805" s="13">
        <v>0</v>
      </c>
      <c r="I805" s="13">
        <f t="shared" si="721"/>
        <v>1291.5</v>
      </c>
      <c r="J805" s="13">
        <f t="shared" si="736"/>
        <v>3194.9999999999995</v>
      </c>
      <c r="K805" s="13">
        <f t="shared" ref="K805:K810" si="741">F805*1.15%</f>
        <v>517.5</v>
      </c>
      <c r="L805" s="13">
        <f t="shared" si="731"/>
        <v>1368</v>
      </c>
      <c r="M805" s="13">
        <f t="shared" si="738"/>
        <v>3190.5</v>
      </c>
      <c r="N805" s="67">
        <v>1190.1199999999999</v>
      </c>
      <c r="O805" s="13">
        <f t="shared" si="739"/>
        <v>9562.5</v>
      </c>
      <c r="P805" s="67"/>
      <c r="Q805" s="13">
        <f t="shared" si="734"/>
        <v>4819.43</v>
      </c>
      <c r="R805" s="13">
        <f t="shared" si="740"/>
        <v>6903</v>
      </c>
      <c r="S805" s="42">
        <f t="shared" si="669"/>
        <v>40180.57</v>
      </c>
    </row>
    <row r="806" spans="1:19" s="14" customFormat="1" ht="12">
      <c r="A806" s="11">
        <f t="shared" ref="A806:A810" si="742">A805+1</f>
        <v>685</v>
      </c>
      <c r="B806" s="12" t="s">
        <v>860</v>
      </c>
      <c r="C806" s="12" t="s">
        <v>65</v>
      </c>
      <c r="D806" s="11" t="s">
        <v>29</v>
      </c>
      <c r="E806" s="11" t="s">
        <v>30</v>
      </c>
      <c r="F806" s="13">
        <v>40000</v>
      </c>
      <c r="G806" s="13">
        <v>442.65</v>
      </c>
      <c r="H806" s="13">
        <v>0</v>
      </c>
      <c r="I806" s="13">
        <f t="shared" si="721"/>
        <v>1148</v>
      </c>
      <c r="J806" s="13">
        <f t="shared" si="736"/>
        <v>2839.9999999999995</v>
      </c>
      <c r="K806" s="13">
        <f t="shared" si="741"/>
        <v>460</v>
      </c>
      <c r="L806" s="13">
        <f t="shared" si="731"/>
        <v>1216</v>
      </c>
      <c r="M806" s="13">
        <f t="shared" si="738"/>
        <v>2836</v>
      </c>
      <c r="N806" s="67"/>
      <c r="O806" s="13">
        <f t="shared" si="739"/>
        <v>8500</v>
      </c>
      <c r="P806" s="67"/>
      <c r="Q806" s="13">
        <f t="shared" si="734"/>
        <v>2806.65</v>
      </c>
      <c r="R806" s="13">
        <f t="shared" si="740"/>
        <v>6136</v>
      </c>
      <c r="S806" s="42">
        <f t="shared" ref="S806:S869" si="743">+F806-Q806</f>
        <v>37193.35</v>
      </c>
    </row>
    <row r="807" spans="1:19" s="14" customFormat="1" ht="12">
      <c r="A807" s="11">
        <f t="shared" si="742"/>
        <v>686</v>
      </c>
      <c r="B807" s="12" t="s">
        <v>861</v>
      </c>
      <c r="C807" s="12" t="s">
        <v>65</v>
      </c>
      <c r="D807" s="11" t="s">
        <v>29</v>
      </c>
      <c r="E807" s="11" t="s">
        <v>30</v>
      </c>
      <c r="F807" s="13">
        <v>40000</v>
      </c>
      <c r="G807" s="13">
        <v>442.65</v>
      </c>
      <c r="H807" s="13">
        <v>0</v>
      </c>
      <c r="I807" s="13">
        <f t="shared" si="721"/>
        <v>1148</v>
      </c>
      <c r="J807" s="13">
        <f t="shared" si="736"/>
        <v>2839.9999999999995</v>
      </c>
      <c r="K807" s="13">
        <f t="shared" si="741"/>
        <v>460</v>
      </c>
      <c r="L807" s="13">
        <f t="shared" si="731"/>
        <v>1216</v>
      </c>
      <c r="M807" s="13">
        <f t="shared" si="738"/>
        <v>2836</v>
      </c>
      <c r="N807" s="67"/>
      <c r="O807" s="13">
        <f t="shared" si="739"/>
        <v>8500</v>
      </c>
      <c r="P807" s="67"/>
      <c r="Q807" s="13">
        <f t="shared" si="734"/>
        <v>2806.65</v>
      </c>
      <c r="R807" s="13">
        <f t="shared" si="740"/>
        <v>6136</v>
      </c>
      <c r="S807" s="42">
        <f t="shared" si="743"/>
        <v>37193.35</v>
      </c>
    </row>
    <row r="808" spans="1:19" s="14" customFormat="1" ht="12">
      <c r="A808" s="11">
        <f t="shared" si="742"/>
        <v>687</v>
      </c>
      <c r="B808" s="12" t="s">
        <v>862</v>
      </c>
      <c r="C808" s="12" t="s">
        <v>65</v>
      </c>
      <c r="D808" s="11" t="s">
        <v>29</v>
      </c>
      <c r="E808" s="11" t="s">
        <v>30</v>
      </c>
      <c r="F808" s="13">
        <v>34500</v>
      </c>
      <c r="G808" s="13">
        <v>0</v>
      </c>
      <c r="H808" s="13">
        <v>0</v>
      </c>
      <c r="I808" s="13">
        <f t="shared" si="721"/>
        <v>990.15</v>
      </c>
      <c r="J808" s="13">
        <f t="shared" si="736"/>
        <v>2449.5</v>
      </c>
      <c r="K808" s="13">
        <f t="shared" si="741"/>
        <v>396.75</v>
      </c>
      <c r="L808" s="13">
        <f t="shared" si="731"/>
        <v>1048.8</v>
      </c>
      <c r="M808" s="13">
        <f t="shared" si="738"/>
        <v>2446.0500000000002</v>
      </c>
      <c r="N808" s="67"/>
      <c r="O808" s="13">
        <f t="shared" si="739"/>
        <v>7331.25</v>
      </c>
      <c r="P808" s="67"/>
      <c r="Q808" s="13">
        <f t="shared" si="734"/>
        <v>2038.9499999999998</v>
      </c>
      <c r="R808" s="13">
        <f t="shared" si="740"/>
        <v>5292.3</v>
      </c>
      <c r="S808" s="42">
        <f t="shared" si="743"/>
        <v>32461.05</v>
      </c>
    </row>
    <row r="809" spans="1:19" s="14" customFormat="1" ht="12">
      <c r="A809" s="11">
        <f t="shared" si="742"/>
        <v>688</v>
      </c>
      <c r="B809" s="12" t="s">
        <v>863</v>
      </c>
      <c r="C809" s="12" t="s">
        <v>65</v>
      </c>
      <c r="D809" s="11" t="s">
        <v>29</v>
      </c>
      <c r="E809" s="11" t="s">
        <v>41</v>
      </c>
      <c r="F809" s="13">
        <v>30000</v>
      </c>
      <c r="G809" s="13">
        <v>0</v>
      </c>
      <c r="H809" s="13">
        <v>0</v>
      </c>
      <c r="I809" s="13">
        <f t="shared" si="721"/>
        <v>861</v>
      </c>
      <c r="J809" s="13">
        <f t="shared" si="736"/>
        <v>2130</v>
      </c>
      <c r="K809" s="13">
        <f t="shared" si="741"/>
        <v>345</v>
      </c>
      <c r="L809" s="13">
        <f t="shared" si="731"/>
        <v>912</v>
      </c>
      <c r="M809" s="13">
        <f t="shared" si="738"/>
        <v>2127</v>
      </c>
      <c r="N809" s="67"/>
      <c r="O809" s="13">
        <f t="shared" si="739"/>
        <v>6375</v>
      </c>
      <c r="P809" s="67"/>
      <c r="Q809" s="13">
        <f t="shared" si="734"/>
        <v>1773</v>
      </c>
      <c r="R809" s="13">
        <f t="shared" si="740"/>
        <v>4602</v>
      </c>
      <c r="S809" s="42">
        <f t="shared" si="743"/>
        <v>28227</v>
      </c>
    </row>
    <row r="810" spans="1:19" s="14" customFormat="1" ht="12">
      <c r="A810" s="11">
        <f t="shared" si="742"/>
        <v>689</v>
      </c>
      <c r="B810" s="12" t="s">
        <v>864</v>
      </c>
      <c r="C810" s="12" t="s">
        <v>118</v>
      </c>
      <c r="D810" s="11" t="s">
        <v>29</v>
      </c>
      <c r="E810" s="11" t="s">
        <v>30</v>
      </c>
      <c r="F810" s="13">
        <v>30000</v>
      </c>
      <c r="G810" s="13">
        <v>0</v>
      </c>
      <c r="H810" s="13">
        <v>0</v>
      </c>
      <c r="I810" s="13">
        <f t="shared" si="721"/>
        <v>861</v>
      </c>
      <c r="J810" s="13">
        <f t="shared" si="736"/>
        <v>2130</v>
      </c>
      <c r="K810" s="13">
        <f t="shared" si="741"/>
        <v>345</v>
      </c>
      <c r="L810" s="13">
        <f t="shared" si="731"/>
        <v>912</v>
      </c>
      <c r="M810" s="13">
        <f t="shared" si="738"/>
        <v>2127</v>
      </c>
      <c r="N810" s="67"/>
      <c r="O810" s="13">
        <f t="shared" si="739"/>
        <v>6375</v>
      </c>
      <c r="P810" s="67"/>
      <c r="Q810" s="13">
        <f t="shared" si="734"/>
        <v>1773</v>
      </c>
      <c r="R810" s="13">
        <f t="shared" si="740"/>
        <v>4602</v>
      </c>
      <c r="S810" s="42">
        <f t="shared" si="743"/>
        <v>28227</v>
      </c>
    </row>
    <row r="811" spans="1:19" s="14" customFormat="1" ht="12">
      <c r="A811" s="50" t="s">
        <v>328</v>
      </c>
      <c r="B811" s="57"/>
      <c r="C811" s="57"/>
      <c r="D811" s="55"/>
      <c r="E811" s="55"/>
      <c r="F811" s="57"/>
      <c r="G811" s="57"/>
      <c r="H811" s="56"/>
      <c r="I811" s="57"/>
      <c r="J811" s="56"/>
      <c r="K811" s="56"/>
      <c r="L811" s="57"/>
      <c r="M811" s="56"/>
      <c r="N811" s="70"/>
      <c r="O811" s="56"/>
      <c r="P811" s="70"/>
      <c r="Q811" s="70"/>
      <c r="R811" s="56"/>
      <c r="S811" s="56"/>
    </row>
    <row r="812" spans="1:19" s="14" customFormat="1" ht="12">
      <c r="A812" s="11">
        <f>A810+1</f>
        <v>690</v>
      </c>
      <c r="B812" s="12" t="s">
        <v>865</v>
      </c>
      <c r="C812" s="12" t="s">
        <v>217</v>
      </c>
      <c r="D812" s="11" t="s">
        <v>29</v>
      </c>
      <c r="E812" s="11" t="s">
        <v>30</v>
      </c>
      <c r="F812" s="13">
        <v>31500</v>
      </c>
      <c r="G812" s="13">
        <v>0</v>
      </c>
      <c r="H812" s="13">
        <v>0</v>
      </c>
      <c r="I812" s="13">
        <f t="shared" si="721"/>
        <v>904.05</v>
      </c>
      <c r="J812" s="13">
        <f t="shared" ref="J812:J860" si="744">F812*7.1%</f>
        <v>2236.5</v>
      </c>
      <c r="K812" s="13">
        <f t="shared" ref="K812:K860" si="745">F812*1.15%</f>
        <v>362.25</v>
      </c>
      <c r="L812" s="13">
        <f t="shared" ref="L812:L860" si="746">+F812*3.04%</f>
        <v>957.6</v>
      </c>
      <c r="M812" s="13">
        <f t="shared" ref="M812:M860" si="747">F812*7.09%</f>
        <v>2233.3500000000004</v>
      </c>
      <c r="N812" s="67"/>
      <c r="O812" s="13">
        <f t="shared" ref="O812:O860" si="748">I812+J812+K812+L812+M812</f>
        <v>6693.7500000000009</v>
      </c>
      <c r="P812" s="67"/>
      <c r="Q812" s="13">
        <f t="shared" si="734"/>
        <v>1861.65</v>
      </c>
      <c r="R812" s="13">
        <f t="shared" ref="R812:R860" si="749">+M812+K812+J812</f>
        <v>4832.1000000000004</v>
      </c>
      <c r="S812" s="42">
        <f t="shared" si="743"/>
        <v>29638.35</v>
      </c>
    </row>
    <row r="813" spans="1:19" s="14" customFormat="1" ht="12">
      <c r="A813" s="11">
        <f>A812+1</f>
        <v>691</v>
      </c>
      <c r="B813" s="12" t="s">
        <v>866</v>
      </c>
      <c r="C813" s="12" t="s">
        <v>168</v>
      </c>
      <c r="D813" s="11" t="s">
        <v>29</v>
      </c>
      <c r="E813" s="11" t="s">
        <v>41</v>
      </c>
      <c r="F813" s="13">
        <v>30000</v>
      </c>
      <c r="G813" s="13">
        <v>0</v>
      </c>
      <c r="H813" s="13">
        <v>0</v>
      </c>
      <c r="I813" s="13">
        <f t="shared" si="721"/>
        <v>861</v>
      </c>
      <c r="J813" s="13">
        <f t="shared" si="744"/>
        <v>2130</v>
      </c>
      <c r="K813" s="13">
        <f t="shared" si="745"/>
        <v>345</v>
      </c>
      <c r="L813" s="13">
        <f t="shared" si="746"/>
        <v>912</v>
      </c>
      <c r="M813" s="13">
        <f t="shared" si="747"/>
        <v>2127</v>
      </c>
      <c r="N813" s="67"/>
      <c r="O813" s="13">
        <f t="shared" si="748"/>
        <v>6375</v>
      </c>
      <c r="P813" s="67">
        <v>0</v>
      </c>
      <c r="Q813" s="13">
        <f t="shared" si="734"/>
        <v>1773</v>
      </c>
      <c r="R813" s="13">
        <f t="shared" si="749"/>
        <v>4602</v>
      </c>
      <c r="S813" s="42">
        <f t="shared" si="743"/>
        <v>28227</v>
      </c>
    </row>
    <row r="814" spans="1:19" s="14" customFormat="1" ht="12">
      <c r="A814" s="11">
        <f t="shared" ref="A814:A860" si="750">A813+1</f>
        <v>692</v>
      </c>
      <c r="B814" s="12" t="s">
        <v>867</v>
      </c>
      <c r="C814" s="12" t="s">
        <v>168</v>
      </c>
      <c r="D814" s="11" t="s">
        <v>29</v>
      </c>
      <c r="E814" s="11" t="s">
        <v>30</v>
      </c>
      <c r="F814" s="13">
        <v>30000</v>
      </c>
      <c r="G814" s="13">
        <v>0</v>
      </c>
      <c r="H814" s="13">
        <v>0</v>
      </c>
      <c r="I814" s="13">
        <f t="shared" si="721"/>
        <v>861</v>
      </c>
      <c r="J814" s="13">
        <f t="shared" si="744"/>
        <v>2130</v>
      </c>
      <c r="K814" s="13">
        <f t="shared" si="745"/>
        <v>345</v>
      </c>
      <c r="L814" s="13">
        <f t="shared" si="746"/>
        <v>912</v>
      </c>
      <c r="M814" s="13">
        <f t="shared" si="747"/>
        <v>2127</v>
      </c>
      <c r="N814" s="67"/>
      <c r="O814" s="13">
        <f t="shared" si="748"/>
        <v>6375</v>
      </c>
      <c r="P814" s="67"/>
      <c r="Q814" s="13">
        <f t="shared" si="734"/>
        <v>1773</v>
      </c>
      <c r="R814" s="13">
        <f t="shared" si="749"/>
        <v>4602</v>
      </c>
      <c r="S814" s="42">
        <f t="shared" si="743"/>
        <v>28227</v>
      </c>
    </row>
    <row r="815" spans="1:19" s="14" customFormat="1" ht="12">
      <c r="A815" s="11">
        <f t="shared" si="750"/>
        <v>693</v>
      </c>
      <c r="B815" s="12" t="s">
        <v>868</v>
      </c>
      <c r="C815" s="12" t="s">
        <v>40</v>
      </c>
      <c r="D815" s="11" t="s">
        <v>29</v>
      </c>
      <c r="E815" s="11" t="s">
        <v>41</v>
      </c>
      <c r="F815" s="13">
        <v>26355</v>
      </c>
      <c r="G815" s="13">
        <v>0</v>
      </c>
      <c r="H815" s="13">
        <v>0</v>
      </c>
      <c r="I815" s="13">
        <f t="shared" si="721"/>
        <v>756.38850000000002</v>
      </c>
      <c r="J815" s="13">
        <f t="shared" si="744"/>
        <v>1871.2049999999999</v>
      </c>
      <c r="K815" s="13">
        <f t="shared" si="745"/>
        <v>303.08249999999998</v>
      </c>
      <c r="L815" s="13">
        <f t="shared" si="746"/>
        <v>801.19200000000001</v>
      </c>
      <c r="M815" s="13">
        <f t="shared" si="747"/>
        <v>1868.5695000000001</v>
      </c>
      <c r="N815" s="67"/>
      <c r="O815" s="13">
        <f t="shared" si="748"/>
        <v>5600.4375</v>
      </c>
      <c r="P815" s="69">
        <v>2837</v>
      </c>
      <c r="Q815" s="42">
        <f t="shared" si="734"/>
        <v>4394.5805</v>
      </c>
      <c r="R815" s="42">
        <f t="shared" si="749"/>
        <v>4042.857</v>
      </c>
      <c r="S815" s="42">
        <f t="shared" si="743"/>
        <v>21960.4195</v>
      </c>
    </row>
    <row r="816" spans="1:19" s="14" customFormat="1" ht="12">
      <c r="A816" s="11">
        <f t="shared" si="750"/>
        <v>694</v>
      </c>
      <c r="B816" s="12" t="s">
        <v>869</v>
      </c>
      <c r="C816" s="12" t="s">
        <v>40</v>
      </c>
      <c r="D816" s="11" t="s">
        <v>29</v>
      </c>
      <c r="E816" s="11" t="s">
        <v>41</v>
      </c>
      <c r="F816" s="13">
        <v>38220</v>
      </c>
      <c r="G816" s="13">
        <v>191.43</v>
      </c>
      <c r="H816" s="13">
        <v>0</v>
      </c>
      <c r="I816" s="13">
        <f t="shared" si="721"/>
        <v>1096.914</v>
      </c>
      <c r="J816" s="13">
        <f t="shared" si="744"/>
        <v>2713.62</v>
      </c>
      <c r="K816" s="13">
        <f t="shared" si="745"/>
        <v>439.53</v>
      </c>
      <c r="L816" s="13">
        <f t="shared" si="746"/>
        <v>1161.8879999999999</v>
      </c>
      <c r="M816" s="13">
        <f t="shared" si="747"/>
        <v>2709.7980000000002</v>
      </c>
      <c r="N816" s="67"/>
      <c r="O816" s="13">
        <f t="shared" si="748"/>
        <v>8121.75</v>
      </c>
      <c r="P816" s="67">
        <v>20523.75</v>
      </c>
      <c r="Q816" s="13">
        <f t="shared" si="734"/>
        <v>22973.982</v>
      </c>
      <c r="R816" s="13">
        <f t="shared" si="749"/>
        <v>5862.9480000000003</v>
      </c>
      <c r="S816" s="42">
        <f t="shared" si="743"/>
        <v>15246.018</v>
      </c>
    </row>
    <row r="817" spans="1:19" s="14" customFormat="1" ht="12">
      <c r="A817" s="11">
        <f t="shared" si="750"/>
        <v>695</v>
      </c>
      <c r="B817" s="12" t="s">
        <v>870</v>
      </c>
      <c r="C817" s="12" t="s">
        <v>336</v>
      </c>
      <c r="D817" s="11" t="s">
        <v>29</v>
      </c>
      <c r="E817" s="11" t="s">
        <v>41</v>
      </c>
      <c r="F817" s="13">
        <v>36750</v>
      </c>
      <c r="G817" s="13">
        <v>0</v>
      </c>
      <c r="H817" s="13">
        <v>0</v>
      </c>
      <c r="I817" s="13">
        <f t="shared" si="721"/>
        <v>1054.7249999999999</v>
      </c>
      <c r="J817" s="13">
        <f t="shared" si="744"/>
        <v>2609.2499999999995</v>
      </c>
      <c r="K817" s="13">
        <f t="shared" si="745"/>
        <v>422.625</v>
      </c>
      <c r="L817" s="13">
        <f t="shared" si="746"/>
        <v>1117.2</v>
      </c>
      <c r="M817" s="13">
        <f t="shared" si="747"/>
        <v>2605.5750000000003</v>
      </c>
      <c r="N817" s="67"/>
      <c r="O817" s="13">
        <f t="shared" si="748"/>
        <v>7809.375</v>
      </c>
      <c r="P817" s="67"/>
      <c r="Q817" s="13">
        <f t="shared" si="734"/>
        <v>2171.9250000000002</v>
      </c>
      <c r="R817" s="13">
        <f t="shared" si="749"/>
        <v>5637.45</v>
      </c>
      <c r="S817" s="42">
        <f t="shared" si="743"/>
        <v>34578.074999999997</v>
      </c>
    </row>
    <row r="818" spans="1:19" s="14" customFormat="1" ht="12">
      <c r="A818" s="11">
        <f t="shared" si="750"/>
        <v>696</v>
      </c>
      <c r="B818" s="12" t="s">
        <v>871</v>
      </c>
      <c r="C818" s="12" t="s">
        <v>339</v>
      </c>
      <c r="D818" s="11" t="s">
        <v>29</v>
      </c>
      <c r="E818" s="11" t="s">
        <v>30</v>
      </c>
      <c r="F818" s="13">
        <v>22000</v>
      </c>
      <c r="G818" s="13">
        <v>0</v>
      </c>
      <c r="H818" s="13">
        <v>0</v>
      </c>
      <c r="I818" s="13">
        <f t="shared" si="721"/>
        <v>631.4</v>
      </c>
      <c r="J818" s="13">
        <f t="shared" si="744"/>
        <v>1561.9999999999998</v>
      </c>
      <c r="K818" s="13">
        <f t="shared" si="745"/>
        <v>253</v>
      </c>
      <c r="L818" s="13">
        <f t="shared" si="746"/>
        <v>668.8</v>
      </c>
      <c r="M818" s="13">
        <f t="shared" si="747"/>
        <v>1559.8000000000002</v>
      </c>
      <c r="N818" s="67">
        <v>1190.1199999999999</v>
      </c>
      <c r="O818" s="13">
        <f t="shared" si="748"/>
        <v>4675</v>
      </c>
      <c r="P818" s="69">
        <v>15182.920000000002</v>
      </c>
      <c r="Q818" s="42">
        <f t="shared" si="734"/>
        <v>17673.240000000002</v>
      </c>
      <c r="R818" s="42">
        <f t="shared" si="749"/>
        <v>3374.8</v>
      </c>
      <c r="S818" s="42">
        <f t="shared" si="743"/>
        <v>4326.7599999999984</v>
      </c>
    </row>
    <row r="819" spans="1:19" s="14" customFormat="1" ht="12">
      <c r="A819" s="11">
        <f t="shared" si="750"/>
        <v>697</v>
      </c>
      <c r="B819" s="12" t="s">
        <v>872</v>
      </c>
      <c r="C819" s="12" t="s">
        <v>339</v>
      </c>
      <c r="D819" s="11" t="s">
        <v>29</v>
      </c>
      <c r="E819" s="11" t="s">
        <v>30</v>
      </c>
      <c r="F819" s="13">
        <v>22000</v>
      </c>
      <c r="G819" s="13">
        <v>0</v>
      </c>
      <c r="H819" s="13">
        <v>0</v>
      </c>
      <c r="I819" s="13">
        <f t="shared" si="721"/>
        <v>631.4</v>
      </c>
      <c r="J819" s="13">
        <f t="shared" si="744"/>
        <v>1561.9999999999998</v>
      </c>
      <c r="K819" s="13">
        <f t="shared" si="745"/>
        <v>253</v>
      </c>
      <c r="L819" s="13">
        <f t="shared" si="746"/>
        <v>668.8</v>
      </c>
      <c r="M819" s="13">
        <f t="shared" si="747"/>
        <v>1559.8000000000002</v>
      </c>
      <c r="N819" s="67"/>
      <c r="O819" s="13">
        <f t="shared" si="748"/>
        <v>4675</v>
      </c>
      <c r="P819" s="69">
        <v>14009.89</v>
      </c>
      <c r="Q819" s="42">
        <f t="shared" si="734"/>
        <v>15310.09</v>
      </c>
      <c r="R819" s="42">
        <f t="shared" si="749"/>
        <v>3374.8</v>
      </c>
      <c r="S819" s="42">
        <f t="shared" si="743"/>
        <v>6689.91</v>
      </c>
    </row>
    <row r="820" spans="1:19" s="14" customFormat="1" ht="12">
      <c r="A820" s="11">
        <f t="shared" si="750"/>
        <v>698</v>
      </c>
      <c r="B820" s="12" t="s">
        <v>873</v>
      </c>
      <c r="C820" s="12" t="s">
        <v>339</v>
      </c>
      <c r="D820" s="11" t="s">
        <v>29</v>
      </c>
      <c r="E820" s="11" t="s">
        <v>30</v>
      </c>
      <c r="F820" s="13">
        <v>22000</v>
      </c>
      <c r="G820" s="13">
        <v>0</v>
      </c>
      <c r="H820" s="13">
        <v>0</v>
      </c>
      <c r="I820" s="13">
        <f t="shared" si="721"/>
        <v>631.4</v>
      </c>
      <c r="J820" s="13">
        <f t="shared" si="744"/>
        <v>1561.9999999999998</v>
      </c>
      <c r="K820" s="13">
        <f t="shared" si="745"/>
        <v>253</v>
      </c>
      <c r="L820" s="13">
        <f t="shared" si="746"/>
        <v>668.8</v>
      </c>
      <c r="M820" s="13">
        <f t="shared" si="747"/>
        <v>1559.8000000000002</v>
      </c>
      <c r="N820" s="67"/>
      <c r="O820" s="13">
        <f t="shared" si="748"/>
        <v>4675</v>
      </c>
      <c r="P820" s="69">
        <v>14342.21</v>
      </c>
      <c r="Q820" s="42">
        <f t="shared" si="734"/>
        <v>15642.41</v>
      </c>
      <c r="R820" s="42">
        <f t="shared" si="749"/>
        <v>3374.8</v>
      </c>
      <c r="S820" s="42">
        <f t="shared" si="743"/>
        <v>6357.59</v>
      </c>
    </row>
    <row r="821" spans="1:19" s="14" customFormat="1" ht="12">
      <c r="A821" s="11">
        <f t="shared" si="750"/>
        <v>699</v>
      </c>
      <c r="B821" s="12" t="s">
        <v>874</v>
      </c>
      <c r="C821" s="12" t="s">
        <v>173</v>
      </c>
      <c r="D821" s="11" t="s">
        <v>29</v>
      </c>
      <c r="E821" s="11" t="s">
        <v>30</v>
      </c>
      <c r="F821" s="13">
        <v>22000</v>
      </c>
      <c r="G821" s="13">
        <v>0</v>
      </c>
      <c r="H821" s="13">
        <v>0</v>
      </c>
      <c r="I821" s="13">
        <f t="shared" si="721"/>
        <v>631.4</v>
      </c>
      <c r="J821" s="13">
        <f t="shared" si="744"/>
        <v>1561.9999999999998</v>
      </c>
      <c r="K821" s="13">
        <f t="shared" si="745"/>
        <v>253</v>
      </c>
      <c r="L821" s="13">
        <f t="shared" si="746"/>
        <v>668.8</v>
      </c>
      <c r="M821" s="13">
        <f t="shared" si="747"/>
        <v>1559.8000000000002</v>
      </c>
      <c r="N821" s="67"/>
      <c r="O821" s="13">
        <f t="shared" si="748"/>
        <v>4675</v>
      </c>
      <c r="P821" s="67">
        <v>706</v>
      </c>
      <c r="Q821" s="13">
        <f t="shared" si="734"/>
        <v>2006.1999999999998</v>
      </c>
      <c r="R821" s="13">
        <f t="shared" si="749"/>
        <v>3374.8</v>
      </c>
      <c r="S821" s="42">
        <f t="shared" si="743"/>
        <v>19993.8</v>
      </c>
    </row>
    <row r="822" spans="1:19" s="14" customFormat="1" ht="12">
      <c r="A822" s="11">
        <f t="shared" si="750"/>
        <v>700</v>
      </c>
      <c r="B822" s="12" t="s">
        <v>875</v>
      </c>
      <c r="C822" s="12" t="s">
        <v>173</v>
      </c>
      <c r="D822" s="11" t="s">
        <v>29</v>
      </c>
      <c r="E822" s="11" t="s">
        <v>30</v>
      </c>
      <c r="F822" s="13">
        <v>22000</v>
      </c>
      <c r="G822" s="13">
        <v>0</v>
      </c>
      <c r="H822" s="13">
        <v>0</v>
      </c>
      <c r="I822" s="13">
        <f t="shared" si="721"/>
        <v>631.4</v>
      </c>
      <c r="J822" s="13">
        <f t="shared" si="744"/>
        <v>1561.9999999999998</v>
      </c>
      <c r="K822" s="13">
        <f t="shared" si="745"/>
        <v>253</v>
      </c>
      <c r="L822" s="13">
        <f t="shared" si="746"/>
        <v>668.8</v>
      </c>
      <c r="M822" s="13">
        <f t="shared" si="747"/>
        <v>1559.8000000000002</v>
      </c>
      <c r="N822" s="67"/>
      <c r="O822" s="13">
        <f t="shared" si="748"/>
        <v>4675</v>
      </c>
      <c r="P822" s="67">
        <v>5896</v>
      </c>
      <c r="Q822" s="13">
        <f t="shared" si="734"/>
        <v>7196.2</v>
      </c>
      <c r="R822" s="13">
        <f t="shared" si="749"/>
        <v>3374.8</v>
      </c>
      <c r="S822" s="42">
        <f t="shared" si="743"/>
        <v>14803.8</v>
      </c>
    </row>
    <row r="823" spans="1:19" s="14" customFormat="1" ht="12">
      <c r="A823" s="11">
        <f t="shared" si="750"/>
        <v>701</v>
      </c>
      <c r="B823" s="12" t="s">
        <v>876</v>
      </c>
      <c r="C823" s="12" t="s">
        <v>173</v>
      </c>
      <c r="D823" s="11" t="s">
        <v>29</v>
      </c>
      <c r="E823" s="11" t="s">
        <v>30</v>
      </c>
      <c r="F823" s="13">
        <v>22000</v>
      </c>
      <c r="G823" s="13">
        <v>0</v>
      </c>
      <c r="H823" s="13">
        <v>0</v>
      </c>
      <c r="I823" s="13">
        <f t="shared" si="721"/>
        <v>631.4</v>
      </c>
      <c r="J823" s="13">
        <f t="shared" si="744"/>
        <v>1561.9999999999998</v>
      </c>
      <c r="K823" s="13">
        <f t="shared" si="745"/>
        <v>253</v>
      </c>
      <c r="L823" s="13">
        <f t="shared" si="746"/>
        <v>668.8</v>
      </c>
      <c r="M823" s="13">
        <f t="shared" si="747"/>
        <v>1559.8000000000002</v>
      </c>
      <c r="N823" s="67"/>
      <c r="O823" s="13">
        <f t="shared" si="748"/>
        <v>4675</v>
      </c>
      <c r="P823" s="67"/>
      <c r="Q823" s="13">
        <f t="shared" si="734"/>
        <v>1300.1999999999998</v>
      </c>
      <c r="R823" s="13">
        <f t="shared" si="749"/>
        <v>3374.8</v>
      </c>
      <c r="S823" s="42">
        <f t="shared" si="743"/>
        <v>20699.8</v>
      </c>
    </row>
    <row r="824" spans="1:19" s="14" customFormat="1" ht="12">
      <c r="A824" s="11">
        <f t="shared" si="750"/>
        <v>702</v>
      </c>
      <c r="B824" s="12" t="s">
        <v>877</v>
      </c>
      <c r="C824" s="12" t="s">
        <v>173</v>
      </c>
      <c r="D824" s="11" t="s">
        <v>29</v>
      </c>
      <c r="E824" s="11" t="s">
        <v>30</v>
      </c>
      <c r="F824" s="13">
        <v>22000</v>
      </c>
      <c r="G824" s="13">
        <v>0</v>
      </c>
      <c r="H824" s="13">
        <v>0</v>
      </c>
      <c r="I824" s="13">
        <f t="shared" si="721"/>
        <v>631.4</v>
      </c>
      <c r="J824" s="13">
        <f t="shared" si="744"/>
        <v>1561.9999999999998</v>
      </c>
      <c r="K824" s="13">
        <f t="shared" si="745"/>
        <v>253</v>
      </c>
      <c r="L824" s="13">
        <f t="shared" si="746"/>
        <v>668.8</v>
      </c>
      <c r="M824" s="13">
        <f t="shared" si="747"/>
        <v>1559.8000000000002</v>
      </c>
      <c r="N824" s="67"/>
      <c r="O824" s="13">
        <f t="shared" si="748"/>
        <v>4675</v>
      </c>
      <c r="P824" s="67">
        <v>906</v>
      </c>
      <c r="Q824" s="13">
        <f t="shared" si="734"/>
        <v>2206.1999999999998</v>
      </c>
      <c r="R824" s="13">
        <f t="shared" si="749"/>
        <v>3374.8</v>
      </c>
      <c r="S824" s="42">
        <f t="shared" si="743"/>
        <v>19793.8</v>
      </c>
    </row>
    <row r="825" spans="1:19" s="14" customFormat="1" ht="12">
      <c r="A825" s="11">
        <f t="shared" si="750"/>
        <v>703</v>
      </c>
      <c r="B825" s="12" t="s">
        <v>878</v>
      </c>
      <c r="C825" s="12" t="s">
        <v>173</v>
      </c>
      <c r="D825" s="11" t="s">
        <v>29</v>
      </c>
      <c r="E825" s="11" t="s">
        <v>30</v>
      </c>
      <c r="F825" s="13">
        <v>22000</v>
      </c>
      <c r="G825" s="13">
        <v>0</v>
      </c>
      <c r="H825" s="13">
        <v>0</v>
      </c>
      <c r="I825" s="13">
        <f t="shared" si="721"/>
        <v>631.4</v>
      </c>
      <c r="J825" s="13">
        <f t="shared" si="744"/>
        <v>1561.9999999999998</v>
      </c>
      <c r="K825" s="13">
        <f t="shared" si="745"/>
        <v>253</v>
      </c>
      <c r="L825" s="13">
        <f t="shared" si="746"/>
        <v>668.8</v>
      </c>
      <c r="M825" s="13">
        <f t="shared" si="747"/>
        <v>1559.8000000000002</v>
      </c>
      <c r="N825" s="67"/>
      <c r="O825" s="13">
        <f t="shared" si="748"/>
        <v>4675</v>
      </c>
      <c r="P825" s="67">
        <v>4396</v>
      </c>
      <c r="Q825" s="13">
        <f t="shared" si="734"/>
        <v>5696.2</v>
      </c>
      <c r="R825" s="13">
        <f t="shared" si="749"/>
        <v>3374.8</v>
      </c>
      <c r="S825" s="42">
        <f t="shared" si="743"/>
        <v>16303.8</v>
      </c>
    </row>
    <row r="826" spans="1:19" s="14" customFormat="1" ht="12">
      <c r="A826" s="11">
        <f t="shared" si="750"/>
        <v>704</v>
      </c>
      <c r="B826" s="12" t="s">
        <v>879</v>
      </c>
      <c r="C826" s="12" t="s">
        <v>173</v>
      </c>
      <c r="D826" s="11" t="s">
        <v>29</v>
      </c>
      <c r="E826" s="11" t="s">
        <v>30</v>
      </c>
      <c r="F826" s="13">
        <v>22000</v>
      </c>
      <c r="G826" s="13">
        <v>0</v>
      </c>
      <c r="H826" s="13">
        <v>0</v>
      </c>
      <c r="I826" s="13">
        <f t="shared" si="721"/>
        <v>631.4</v>
      </c>
      <c r="J826" s="13">
        <f t="shared" si="744"/>
        <v>1561.9999999999998</v>
      </c>
      <c r="K826" s="13">
        <f t="shared" si="745"/>
        <v>253</v>
      </c>
      <c r="L826" s="13">
        <f t="shared" si="746"/>
        <v>668.8</v>
      </c>
      <c r="M826" s="13">
        <f t="shared" si="747"/>
        <v>1559.8000000000002</v>
      </c>
      <c r="N826" s="67"/>
      <c r="O826" s="13">
        <f t="shared" si="748"/>
        <v>4675</v>
      </c>
      <c r="P826" s="69">
        <v>9829.77</v>
      </c>
      <c r="Q826" s="42">
        <f t="shared" si="734"/>
        <v>11129.970000000001</v>
      </c>
      <c r="R826" s="42">
        <f t="shared" si="749"/>
        <v>3374.8</v>
      </c>
      <c r="S826" s="42">
        <f t="shared" si="743"/>
        <v>10870.029999999999</v>
      </c>
    </row>
    <row r="827" spans="1:19" s="14" customFormat="1" ht="12">
      <c r="A827" s="11">
        <f t="shared" si="750"/>
        <v>705</v>
      </c>
      <c r="B827" s="12" t="s">
        <v>880</v>
      </c>
      <c r="C827" s="12" t="s">
        <v>173</v>
      </c>
      <c r="D827" s="11" t="s">
        <v>29</v>
      </c>
      <c r="E827" s="11" t="s">
        <v>30</v>
      </c>
      <c r="F827" s="13">
        <v>22000</v>
      </c>
      <c r="G827" s="13">
        <v>0</v>
      </c>
      <c r="H827" s="13">
        <v>0</v>
      </c>
      <c r="I827" s="13">
        <f t="shared" si="721"/>
        <v>631.4</v>
      </c>
      <c r="J827" s="13">
        <f t="shared" si="744"/>
        <v>1561.9999999999998</v>
      </c>
      <c r="K827" s="13">
        <f t="shared" si="745"/>
        <v>253</v>
      </c>
      <c r="L827" s="13">
        <f t="shared" si="746"/>
        <v>668.8</v>
      </c>
      <c r="M827" s="13">
        <f t="shared" si="747"/>
        <v>1559.8000000000002</v>
      </c>
      <c r="N827" s="67">
        <v>1190.1199999999999</v>
      </c>
      <c r="O827" s="13">
        <f t="shared" si="748"/>
        <v>4675</v>
      </c>
      <c r="P827" s="67">
        <f>10248.21-1190.12</f>
        <v>9058.09</v>
      </c>
      <c r="Q827" s="13">
        <f t="shared" si="734"/>
        <v>11548.41</v>
      </c>
      <c r="R827" s="13">
        <f t="shared" si="749"/>
        <v>3374.8</v>
      </c>
      <c r="S827" s="42">
        <f t="shared" si="743"/>
        <v>10451.59</v>
      </c>
    </row>
    <row r="828" spans="1:19" s="14" customFormat="1" ht="12">
      <c r="A828" s="11">
        <f t="shared" si="750"/>
        <v>706</v>
      </c>
      <c r="B828" s="12" t="s">
        <v>881</v>
      </c>
      <c r="C828" s="12" t="s">
        <v>173</v>
      </c>
      <c r="D828" s="11" t="s">
        <v>29</v>
      </c>
      <c r="E828" s="11" t="s">
        <v>30</v>
      </c>
      <c r="F828" s="13">
        <v>22000</v>
      </c>
      <c r="G828" s="13">
        <v>0</v>
      </c>
      <c r="H828" s="13">
        <v>0</v>
      </c>
      <c r="I828" s="13">
        <f t="shared" si="721"/>
        <v>631.4</v>
      </c>
      <c r="J828" s="13">
        <f t="shared" si="744"/>
        <v>1561.9999999999998</v>
      </c>
      <c r="K828" s="13">
        <f t="shared" si="745"/>
        <v>253</v>
      </c>
      <c r="L828" s="13">
        <f t="shared" si="746"/>
        <v>668.8</v>
      </c>
      <c r="M828" s="13">
        <f t="shared" si="747"/>
        <v>1559.8000000000002</v>
      </c>
      <c r="N828" s="67"/>
      <c r="O828" s="13">
        <f t="shared" si="748"/>
        <v>4675</v>
      </c>
      <c r="P828" s="67">
        <v>15895.86</v>
      </c>
      <c r="Q828" s="13">
        <f t="shared" si="734"/>
        <v>17196.060000000001</v>
      </c>
      <c r="R828" s="13">
        <f t="shared" si="749"/>
        <v>3374.8</v>
      </c>
      <c r="S828" s="42">
        <f t="shared" si="743"/>
        <v>4803.9399999999987</v>
      </c>
    </row>
    <row r="829" spans="1:19" s="14" customFormat="1" ht="12">
      <c r="A829" s="11">
        <f t="shared" si="750"/>
        <v>707</v>
      </c>
      <c r="B829" s="12" t="s">
        <v>882</v>
      </c>
      <c r="C829" s="12" t="s">
        <v>173</v>
      </c>
      <c r="D829" s="11" t="s">
        <v>29</v>
      </c>
      <c r="E829" s="11" t="s">
        <v>41</v>
      </c>
      <c r="F829" s="13">
        <v>22000</v>
      </c>
      <c r="G829" s="13">
        <v>0</v>
      </c>
      <c r="H829" s="13">
        <v>0</v>
      </c>
      <c r="I829" s="13">
        <f t="shared" si="721"/>
        <v>631.4</v>
      </c>
      <c r="J829" s="13">
        <f t="shared" si="744"/>
        <v>1561.9999999999998</v>
      </c>
      <c r="K829" s="13">
        <f t="shared" si="745"/>
        <v>253</v>
      </c>
      <c r="L829" s="13">
        <f t="shared" si="746"/>
        <v>668.8</v>
      </c>
      <c r="M829" s="13">
        <f t="shared" si="747"/>
        <v>1559.8000000000002</v>
      </c>
      <c r="N829" s="67"/>
      <c r="O829" s="13">
        <f t="shared" si="748"/>
        <v>4675</v>
      </c>
      <c r="P829" s="67">
        <v>2696</v>
      </c>
      <c r="Q829" s="13">
        <f t="shared" si="734"/>
        <v>3996.2</v>
      </c>
      <c r="R829" s="13">
        <f t="shared" si="749"/>
        <v>3374.8</v>
      </c>
      <c r="S829" s="42">
        <f t="shared" si="743"/>
        <v>18003.8</v>
      </c>
    </row>
    <row r="830" spans="1:19" s="14" customFormat="1" ht="12">
      <c r="A830" s="11">
        <f t="shared" si="750"/>
        <v>708</v>
      </c>
      <c r="B830" s="12" t="s">
        <v>883</v>
      </c>
      <c r="C830" s="12" t="s">
        <v>173</v>
      </c>
      <c r="D830" s="11" t="s">
        <v>29</v>
      </c>
      <c r="E830" s="11" t="s">
        <v>41</v>
      </c>
      <c r="F830" s="13">
        <v>22000</v>
      </c>
      <c r="G830" s="13">
        <v>0</v>
      </c>
      <c r="H830" s="13">
        <v>0</v>
      </c>
      <c r="I830" s="13">
        <f t="shared" si="721"/>
        <v>631.4</v>
      </c>
      <c r="J830" s="13">
        <f t="shared" si="744"/>
        <v>1561.9999999999998</v>
      </c>
      <c r="K830" s="13">
        <f t="shared" si="745"/>
        <v>253</v>
      </c>
      <c r="L830" s="13">
        <f t="shared" si="746"/>
        <v>668.8</v>
      </c>
      <c r="M830" s="13">
        <f t="shared" si="747"/>
        <v>1559.8000000000002</v>
      </c>
      <c r="N830" s="67"/>
      <c r="O830" s="13">
        <f t="shared" si="748"/>
        <v>4675</v>
      </c>
      <c r="P830" s="69">
        <v>7981.06</v>
      </c>
      <c r="Q830" s="42">
        <f t="shared" si="734"/>
        <v>9281.26</v>
      </c>
      <c r="R830" s="42">
        <f t="shared" si="749"/>
        <v>3374.8</v>
      </c>
      <c r="S830" s="42">
        <f t="shared" si="743"/>
        <v>12718.74</v>
      </c>
    </row>
    <row r="831" spans="1:19" s="14" customFormat="1" ht="12">
      <c r="A831" s="11">
        <f t="shared" si="750"/>
        <v>709</v>
      </c>
      <c r="B831" s="12" t="s">
        <v>884</v>
      </c>
      <c r="C831" s="12" t="s">
        <v>173</v>
      </c>
      <c r="D831" s="11" t="s">
        <v>29</v>
      </c>
      <c r="E831" s="11" t="s">
        <v>30</v>
      </c>
      <c r="F831" s="13">
        <v>22000</v>
      </c>
      <c r="G831" s="13">
        <v>0</v>
      </c>
      <c r="H831" s="13">
        <v>0</v>
      </c>
      <c r="I831" s="13">
        <f t="shared" si="721"/>
        <v>631.4</v>
      </c>
      <c r="J831" s="13">
        <f t="shared" si="744"/>
        <v>1561.9999999999998</v>
      </c>
      <c r="K831" s="13">
        <f t="shared" si="745"/>
        <v>253</v>
      </c>
      <c r="L831" s="13">
        <f t="shared" si="746"/>
        <v>668.8</v>
      </c>
      <c r="M831" s="13">
        <f t="shared" si="747"/>
        <v>1559.8000000000002</v>
      </c>
      <c r="N831" s="67"/>
      <c r="O831" s="13">
        <f t="shared" si="748"/>
        <v>4675</v>
      </c>
      <c r="P831" s="67"/>
      <c r="Q831" s="13">
        <f t="shared" si="734"/>
        <v>1300.1999999999998</v>
      </c>
      <c r="R831" s="13">
        <f t="shared" si="749"/>
        <v>3374.8</v>
      </c>
      <c r="S831" s="42">
        <f t="shared" si="743"/>
        <v>20699.8</v>
      </c>
    </row>
    <row r="832" spans="1:19" s="14" customFormat="1" ht="12">
      <c r="A832" s="11">
        <f t="shared" si="750"/>
        <v>710</v>
      </c>
      <c r="B832" s="12" t="s">
        <v>885</v>
      </c>
      <c r="C832" s="12" t="s">
        <v>173</v>
      </c>
      <c r="D832" s="11" t="s">
        <v>29</v>
      </c>
      <c r="E832" s="11" t="s">
        <v>30</v>
      </c>
      <c r="F832" s="13">
        <v>22000</v>
      </c>
      <c r="G832" s="13">
        <v>0</v>
      </c>
      <c r="H832" s="13">
        <v>0</v>
      </c>
      <c r="I832" s="13">
        <f t="shared" si="721"/>
        <v>631.4</v>
      </c>
      <c r="J832" s="13">
        <f t="shared" si="744"/>
        <v>1561.9999999999998</v>
      </c>
      <c r="K832" s="13">
        <f t="shared" si="745"/>
        <v>253</v>
      </c>
      <c r="L832" s="13">
        <f t="shared" si="746"/>
        <v>668.8</v>
      </c>
      <c r="M832" s="13">
        <f t="shared" si="747"/>
        <v>1559.8000000000002</v>
      </c>
      <c r="N832" s="67">
        <v>1190.1199999999999</v>
      </c>
      <c r="O832" s="13">
        <f t="shared" si="748"/>
        <v>4675</v>
      </c>
      <c r="P832" s="67">
        <v>10772.31</v>
      </c>
      <c r="Q832" s="13">
        <f t="shared" si="734"/>
        <v>13262.63</v>
      </c>
      <c r="R832" s="13">
        <f t="shared" si="749"/>
        <v>3374.8</v>
      </c>
      <c r="S832" s="42">
        <f t="shared" si="743"/>
        <v>8737.3700000000008</v>
      </c>
    </row>
    <row r="833" spans="1:19" s="14" customFormat="1" ht="12">
      <c r="A833" s="11">
        <f t="shared" si="750"/>
        <v>711</v>
      </c>
      <c r="B833" s="12" t="s">
        <v>886</v>
      </c>
      <c r="C833" s="12" t="s">
        <v>173</v>
      </c>
      <c r="D833" s="11" t="s">
        <v>29</v>
      </c>
      <c r="E833" s="11" t="s">
        <v>41</v>
      </c>
      <c r="F833" s="13">
        <v>22000</v>
      </c>
      <c r="G833" s="13">
        <v>0</v>
      </c>
      <c r="H833" s="13">
        <v>0</v>
      </c>
      <c r="I833" s="13">
        <f t="shared" si="721"/>
        <v>631.4</v>
      </c>
      <c r="J833" s="13">
        <f t="shared" si="744"/>
        <v>1561.9999999999998</v>
      </c>
      <c r="K833" s="13">
        <f t="shared" si="745"/>
        <v>253</v>
      </c>
      <c r="L833" s="13">
        <f t="shared" si="746"/>
        <v>668.8</v>
      </c>
      <c r="M833" s="13">
        <f t="shared" si="747"/>
        <v>1559.8000000000002</v>
      </c>
      <c r="N833" s="67"/>
      <c r="O833" s="13">
        <f t="shared" si="748"/>
        <v>4675</v>
      </c>
      <c r="P833" s="67"/>
      <c r="Q833" s="13">
        <f t="shared" si="734"/>
        <v>1300.1999999999998</v>
      </c>
      <c r="R833" s="13">
        <f t="shared" si="749"/>
        <v>3374.8</v>
      </c>
      <c r="S833" s="42">
        <f t="shared" si="743"/>
        <v>20699.8</v>
      </c>
    </row>
    <row r="834" spans="1:19" s="14" customFormat="1" ht="12">
      <c r="A834" s="11">
        <f t="shared" si="750"/>
        <v>712</v>
      </c>
      <c r="B834" s="12" t="s">
        <v>887</v>
      </c>
      <c r="C834" s="12" t="s">
        <v>173</v>
      </c>
      <c r="D834" s="11" t="s">
        <v>29</v>
      </c>
      <c r="E834" s="11" t="s">
        <v>30</v>
      </c>
      <c r="F834" s="13">
        <v>22000</v>
      </c>
      <c r="G834" s="13">
        <v>0</v>
      </c>
      <c r="H834" s="13">
        <v>0</v>
      </c>
      <c r="I834" s="13">
        <f t="shared" si="721"/>
        <v>631.4</v>
      </c>
      <c r="J834" s="13">
        <f t="shared" si="744"/>
        <v>1561.9999999999998</v>
      </c>
      <c r="K834" s="13">
        <f t="shared" si="745"/>
        <v>253</v>
      </c>
      <c r="L834" s="13">
        <f t="shared" si="746"/>
        <v>668.8</v>
      </c>
      <c r="M834" s="13">
        <f t="shared" si="747"/>
        <v>1559.8000000000002</v>
      </c>
      <c r="N834" s="67"/>
      <c r="O834" s="13">
        <f t="shared" si="748"/>
        <v>4675</v>
      </c>
      <c r="P834" s="67">
        <v>10914.33</v>
      </c>
      <c r="Q834" s="13">
        <f t="shared" si="734"/>
        <v>12214.529999999999</v>
      </c>
      <c r="R834" s="13">
        <f t="shared" si="749"/>
        <v>3374.8</v>
      </c>
      <c r="S834" s="42">
        <f t="shared" si="743"/>
        <v>9785.4700000000012</v>
      </c>
    </row>
    <row r="835" spans="1:19" s="14" customFormat="1" ht="12">
      <c r="A835" s="11">
        <f t="shared" si="750"/>
        <v>713</v>
      </c>
      <c r="B835" s="12" t="s">
        <v>888</v>
      </c>
      <c r="C835" s="12" t="s">
        <v>173</v>
      </c>
      <c r="D835" s="11" t="s">
        <v>29</v>
      </c>
      <c r="E835" s="11" t="s">
        <v>30</v>
      </c>
      <c r="F835" s="13">
        <v>22000</v>
      </c>
      <c r="G835" s="13">
        <v>0</v>
      </c>
      <c r="H835" s="13">
        <v>0</v>
      </c>
      <c r="I835" s="13">
        <f t="shared" si="721"/>
        <v>631.4</v>
      </c>
      <c r="J835" s="13">
        <f t="shared" si="744"/>
        <v>1561.9999999999998</v>
      </c>
      <c r="K835" s="13">
        <f t="shared" si="745"/>
        <v>253</v>
      </c>
      <c r="L835" s="13">
        <f t="shared" si="746"/>
        <v>668.8</v>
      </c>
      <c r="M835" s="13">
        <f t="shared" si="747"/>
        <v>1559.8000000000002</v>
      </c>
      <c r="N835" s="67"/>
      <c r="O835" s="13">
        <f t="shared" si="748"/>
        <v>4675</v>
      </c>
      <c r="P835" s="69">
        <v>3328.11</v>
      </c>
      <c r="Q835" s="42">
        <f t="shared" si="734"/>
        <v>4628.3099999999995</v>
      </c>
      <c r="R835" s="42">
        <f t="shared" si="749"/>
        <v>3374.8</v>
      </c>
      <c r="S835" s="42">
        <f t="shared" si="743"/>
        <v>17371.690000000002</v>
      </c>
    </row>
    <row r="836" spans="1:19" s="14" customFormat="1" ht="12">
      <c r="A836" s="11">
        <f t="shared" si="750"/>
        <v>714</v>
      </c>
      <c r="B836" s="12" t="s">
        <v>889</v>
      </c>
      <c r="C836" s="12" t="s">
        <v>173</v>
      </c>
      <c r="D836" s="11" t="s">
        <v>29</v>
      </c>
      <c r="E836" s="11" t="s">
        <v>30</v>
      </c>
      <c r="F836" s="13">
        <v>22000</v>
      </c>
      <c r="G836" s="13">
        <v>0</v>
      </c>
      <c r="H836" s="13">
        <v>0</v>
      </c>
      <c r="I836" s="13">
        <f t="shared" si="721"/>
        <v>631.4</v>
      </c>
      <c r="J836" s="13">
        <f t="shared" si="744"/>
        <v>1561.9999999999998</v>
      </c>
      <c r="K836" s="13">
        <f t="shared" si="745"/>
        <v>253</v>
      </c>
      <c r="L836" s="13">
        <f t="shared" si="746"/>
        <v>668.8</v>
      </c>
      <c r="M836" s="13">
        <f t="shared" si="747"/>
        <v>1559.8000000000002</v>
      </c>
      <c r="N836" s="67"/>
      <c r="O836" s="13">
        <f t="shared" si="748"/>
        <v>4675</v>
      </c>
      <c r="P836" s="69">
        <v>3866</v>
      </c>
      <c r="Q836" s="42">
        <f t="shared" si="734"/>
        <v>5166.2</v>
      </c>
      <c r="R836" s="42">
        <f t="shared" si="749"/>
        <v>3374.8</v>
      </c>
      <c r="S836" s="42">
        <f t="shared" si="743"/>
        <v>16833.8</v>
      </c>
    </row>
    <row r="837" spans="1:19" s="14" customFormat="1" ht="12">
      <c r="A837" s="11">
        <f t="shared" si="750"/>
        <v>715</v>
      </c>
      <c r="B837" s="12" t="s">
        <v>890</v>
      </c>
      <c r="C837" s="12" t="s">
        <v>173</v>
      </c>
      <c r="D837" s="11" t="s">
        <v>29</v>
      </c>
      <c r="E837" s="11" t="s">
        <v>30</v>
      </c>
      <c r="F837" s="13">
        <v>22000</v>
      </c>
      <c r="G837" s="13">
        <v>0</v>
      </c>
      <c r="H837" s="13">
        <v>0</v>
      </c>
      <c r="I837" s="13">
        <f t="shared" si="721"/>
        <v>631.4</v>
      </c>
      <c r="J837" s="13">
        <f t="shared" si="744"/>
        <v>1561.9999999999998</v>
      </c>
      <c r="K837" s="13">
        <f t="shared" si="745"/>
        <v>253</v>
      </c>
      <c r="L837" s="13">
        <f t="shared" si="746"/>
        <v>668.8</v>
      </c>
      <c r="M837" s="13">
        <f t="shared" si="747"/>
        <v>1559.8000000000002</v>
      </c>
      <c r="N837" s="67"/>
      <c r="O837" s="13">
        <f t="shared" si="748"/>
        <v>4675</v>
      </c>
      <c r="P837" s="67">
        <v>1046</v>
      </c>
      <c r="Q837" s="13">
        <f t="shared" si="734"/>
        <v>2346.1999999999998</v>
      </c>
      <c r="R837" s="13">
        <f t="shared" si="749"/>
        <v>3374.8</v>
      </c>
      <c r="S837" s="42">
        <f t="shared" si="743"/>
        <v>19653.8</v>
      </c>
    </row>
    <row r="838" spans="1:19" s="14" customFormat="1" ht="12">
      <c r="A838" s="11">
        <f t="shared" si="750"/>
        <v>716</v>
      </c>
      <c r="B838" s="12" t="s">
        <v>891</v>
      </c>
      <c r="C838" s="12" t="s">
        <v>173</v>
      </c>
      <c r="D838" s="11" t="s">
        <v>29</v>
      </c>
      <c r="E838" s="11" t="s">
        <v>41</v>
      </c>
      <c r="F838" s="13">
        <v>22000</v>
      </c>
      <c r="G838" s="13">
        <v>0</v>
      </c>
      <c r="H838" s="13">
        <v>0</v>
      </c>
      <c r="I838" s="13">
        <f t="shared" si="721"/>
        <v>631.4</v>
      </c>
      <c r="J838" s="13">
        <f t="shared" si="744"/>
        <v>1561.9999999999998</v>
      </c>
      <c r="K838" s="13">
        <f t="shared" si="745"/>
        <v>253</v>
      </c>
      <c r="L838" s="13">
        <f t="shared" si="746"/>
        <v>668.8</v>
      </c>
      <c r="M838" s="13">
        <f t="shared" si="747"/>
        <v>1559.8000000000002</v>
      </c>
      <c r="N838" s="67"/>
      <c r="O838" s="13">
        <f t="shared" si="748"/>
        <v>4675</v>
      </c>
      <c r="P838" s="67">
        <v>2246</v>
      </c>
      <c r="Q838" s="13">
        <f t="shared" si="734"/>
        <v>3546.2</v>
      </c>
      <c r="R838" s="13">
        <f t="shared" si="749"/>
        <v>3374.8</v>
      </c>
      <c r="S838" s="42">
        <f t="shared" si="743"/>
        <v>18453.8</v>
      </c>
    </row>
    <row r="839" spans="1:19" s="14" customFormat="1" ht="12">
      <c r="A839" s="11">
        <f t="shared" si="750"/>
        <v>717</v>
      </c>
      <c r="B839" s="12" t="s">
        <v>892</v>
      </c>
      <c r="C839" s="12" t="s">
        <v>173</v>
      </c>
      <c r="D839" s="11" t="s">
        <v>29</v>
      </c>
      <c r="E839" s="11" t="s">
        <v>30</v>
      </c>
      <c r="F839" s="13">
        <v>22000</v>
      </c>
      <c r="G839" s="13">
        <v>0</v>
      </c>
      <c r="H839" s="13">
        <v>0</v>
      </c>
      <c r="I839" s="13">
        <f t="shared" si="721"/>
        <v>631.4</v>
      </c>
      <c r="J839" s="13">
        <f t="shared" si="744"/>
        <v>1561.9999999999998</v>
      </c>
      <c r="K839" s="13">
        <f t="shared" si="745"/>
        <v>253</v>
      </c>
      <c r="L839" s="13">
        <f t="shared" si="746"/>
        <v>668.8</v>
      </c>
      <c r="M839" s="13">
        <f t="shared" si="747"/>
        <v>1559.8000000000002</v>
      </c>
      <c r="N839" s="67"/>
      <c r="O839" s="13">
        <f t="shared" si="748"/>
        <v>4675</v>
      </c>
      <c r="P839" s="67">
        <v>8690.4500000000007</v>
      </c>
      <c r="Q839" s="13">
        <f t="shared" si="734"/>
        <v>9990.6500000000015</v>
      </c>
      <c r="R839" s="13">
        <f t="shared" si="749"/>
        <v>3374.8</v>
      </c>
      <c r="S839" s="42">
        <f t="shared" si="743"/>
        <v>12009.349999999999</v>
      </c>
    </row>
    <row r="840" spans="1:19" s="14" customFormat="1" ht="12">
      <c r="A840" s="11">
        <f t="shared" si="750"/>
        <v>718</v>
      </c>
      <c r="B840" s="12" t="s">
        <v>893</v>
      </c>
      <c r="C840" s="12" t="s">
        <v>173</v>
      </c>
      <c r="D840" s="11" t="s">
        <v>29</v>
      </c>
      <c r="E840" s="11" t="s">
        <v>30</v>
      </c>
      <c r="F840" s="13">
        <v>22000</v>
      </c>
      <c r="G840" s="13">
        <v>0</v>
      </c>
      <c r="H840" s="13">
        <v>0</v>
      </c>
      <c r="I840" s="13">
        <f t="shared" si="721"/>
        <v>631.4</v>
      </c>
      <c r="J840" s="13">
        <f t="shared" si="744"/>
        <v>1561.9999999999998</v>
      </c>
      <c r="K840" s="13">
        <f t="shared" si="745"/>
        <v>253</v>
      </c>
      <c r="L840" s="13">
        <f t="shared" si="746"/>
        <v>668.8</v>
      </c>
      <c r="M840" s="13">
        <f t="shared" si="747"/>
        <v>1559.8000000000002</v>
      </c>
      <c r="N840" s="67"/>
      <c r="O840" s="13">
        <f t="shared" si="748"/>
        <v>4675</v>
      </c>
      <c r="P840" s="67">
        <v>4246</v>
      </c>
      <c r="Q840" s="13">
        <f t="shared" si="734"/>
        <v>5546.2</v>
      </c>
      <c r="R840" s="13">
        <f t="shared" si="749"/>
        <v>3374.8</v>
      </c>
      <c r="S840" s="42">
        <f t="shared" si="743"/>
        <v>16453.8</v>
      </c>
    </row>
    <row r="841" spans="1:19" s="14" customFormat="1" ht="12">
      <c r="A841" s="11">
        <f t="shared" si="750"/>
        <v>719</v>
      </c>
      <c r="B841" s="12" t="s">
        <v>894</v>
      </c>
      <c r="C841" s="12" t="s">
        <v>565</v>
      </c>
      <c r="D841" s="11" t="s">
        <v>29</v>
      </c>
      <c r="E841" s="11" t="s">
        <v>30</v>
      </c>
      <c r="F841" s="13">
        <v>22000</v>
      </c>
      <c r="G841" s="13">
        <v>0</v>
      </c>
      <c r="H841" s="13">
        <v>0</v>
      </c>
      <c r="I841" s="13">
        <f t="shared" si="721"/>
        <v>631.4</v>
      </c>
      <c r="J841" s="13">
        <f t="shared" si="744"/>
        <v>1561.9999999999998</v>
      </c>
      <c r="K841" s="13">
        <f t="shared" si="745"/>
        <v>253</v>
      </c>
      <c r="L841" s="13">
        <f t="shared" si="746"/>
        <v>668.8</v>
      </c>
      <c r="M841" s="13">
        <f t="shared" si="747"/>
        <v>1559.8000000000002</v>
      </c>
      <c r="N841" s="67"/>
      <c r="O841" s="13">
        <f t="shared" si="748"/>
        <v>4675</v>
      </c>
      <c r="P841" s="69">
        <v>10806.4</v>
      </c>
      <c r="Q841" s="42">
        <f t="shared" si="734"/>
        <v>12106.599999999999</v>
      </c>
      <c r="R841" s="42">
        <f t="shared" si="749"/>
        <v>3374.8</v>
      </c>
      <c r="S841" s="42">
        <f t="shared" si="743"/>
        <v>9893.4000000000015</v>
      </c>
    </row>
    <row r="842" spans="1:19" s="14" customFormat="1" ht="12">
      <c r="A842" s="11">
        <f t="shared" si="750"/>
        <v>720</v>
      </c>
      <c r="B842" s="12" t="s">
        <v>895</v>
      </c>
      <c r="C842" s="12" t="s">
        <v>565</v>
      </c>
      <c r="D842" s="11" t="s">
        <v>29</v>
      </c>
      <c r="E842" s="11" t="s">
        <v>30</v>
      </c>
      <c r="F842" s="13">
        <v>22000</v>
      </c>
      <c r="G842" s="13">
        <v>0</v>
      </c>
      <c r="H842" s="13">
        <v>0</v>
      </c>
      <c r="I842" s="13">
        <f t="shared" si="721"/>
        <v>631.4</v>
      </c>
      <c r="J842" s="13">
        <f t="shared" si="744"/>
        <v>1561.9999999999998</v>
      </c>
      <c r="K842" s="13">
        <f t="shared" si="745"/>
        <v>253</v>
      </c>
      <c r="L842" s="13">
        <f t="shared" si="746"/>
        <v>668.8</v>
      </c>
      <c r="M842" s="13">
        <f t="shared" si="747"/>
        <v>1559.8000000000002</v>
      </c>
      <c r="N842" s="67"/>
      <c r="O842" s="13">
        <f t="shared" si="748"/>
        <v>4675</v>
      </c>
      <c r="P842" s="67">
        <v>706</v>
      </c>
      <c r="Q842" s="13">
        <f t="shared" si="734"/>
        <v>2006.1999999999998</v>
      </c>
      <c r="R842" s="13">
        <f t="shared" si="749"/>
        <v>3374.8</v>
      </c>
      <c r="S842" s="42">
        <f t="shared" si="743"/>
        <v>19993.8</v>
      </c>
    </row>
    <row r="843" spans="1:19" s="14" customFormat="1" ht="12">
      <c r="A843" s="11">
        <f t="shared" si="750"/>
        <v>721</v>
      </c>
      <c r="B843" s="12" t="s">
        <v>896</v>
      </c>
      <c r="C843" s="12" t="s">
        <v>565</v>
      </c>
      <c r="D843" s="11" t="s">
        <v>29</v>
      </c>
      <c r="E843" s="11" t="s">
        <v>30</v>
      </c>
      <c r="F843" s="13">
        <v>22000</v>
      </c>
      <c r="G843" s="13">
        <v>0</v>
      </c>
      <c r="H843" s="13">
        <v>0</v>
      </c>
      <c r="I843" s="13">
        <f t="shared" si="721"/>
        <v>631.4</v>
      </c>
      <c r="J843" s="13">
        <f t="shared" si="744"/>
        <v>1561.9999999999998</v>
      </c>
      <c r="K843" s="13">
        <f t="shared" si="745"/>
        <v>253</v>
      </c>
      <c r="L843" s="13">
        <f t="shared" si="746"/>
        <v>668.8</v>
      </c>
      <c r="M843" s="13">
        <f t="shared" si="747"/>
        <v>1559.8000000000002</v>
      </c>
      <c r="N843" s="67"/>
      <c r="O843" s="13">
        <f t="shared" si="748"/>
        <v>4675</v>
      </c>
      <c r="P843" s="67">
        <v>11431.83</v>
      </c>
      <c r="Q843" s="13">
        <f t="shared" si="734"/>
        <v>12732.029999999999</v>
      </c>
      <c r="R843" s="13">
        <f t="shared" si="749"/>
        <v>3374.8</v>
      </c>
      <c r="S843" s="42">
        <f t="shared" si="743"/>
        <v>9267.9700000000012</v>
      </c>
    </row>
    <row r="844" spans="1:19" s="14" customFormat="1" ht="12">
      <c r="A844" s="11">
        <f t="shared" si="750"/>
        <v>722</v>
      </c>
      <c r="B844" s="12" t="s">
        <v>897</v>
      </c>
      <c r="C844" s="12" t="s">
        <v>565</v>
      </c>
      <c r="D844" s="11" t="s">
        <v>29</v>
      </c>
      <c r="E844" s="11" t="s">
        <v>30</v>
      </c>
      <c r="F844" s="13">
        <v>22000</v>
      </c>
      <c r="G844" s="13">
        <v>0</v>
      </c>
      <c r="H844" s="13">
        <v>0</v>
      </c>
      <c r="I844" s="13">
        <f t="shared" si="721"/>
        <v>631.4</v>
      </c>
      <c r="J844" s="13">
        <f t="shared" si="744"/>
        <v>1561.9999999999998</v>
      </c>
      <c r="K844" s="13">
        <f t="shared" si="745"/>
        <v>253</v>
      </c>
      <c r="L844" s="13">
        <f t="shared" si="746"/>
        <v>668.8</v>
      </c>
      <c r="M844" s="13">
        <f t="shared" si="747"/>
        <v>1559.8000000000002</v>
      </c>
      <c r="N844" s="67"/>
      <c r="O844" s="13">
        <f t="shared" si="748"/>
        <v>4675</v>
      </c>
      <c r="P844" s="69">
        <v>12225.17</v>
      </c>
      <c r="Q844" s="42">
        <f t="shared" si="734"/>
        <v>13525.369999999999</v>
      </c>
      <c r="R844" s="42">
        <f t="shared" si="749"/>
        <v>3374.8</v>
      </c>
      <c r="S844" s="42">
        <f t="shared" si="743"/>
        <v>8474.630000000001</v>
      </c>
    </row>
    <row r="845" spans="1:19" s="14" customFormat="1" ht="12">
      <c r="A845" s="11">
        <f t="shared" si="750"/>
        <v>723</v>
      </c>
      <c r="B845" s="12" t="s">
        <v>898</v>
      </c>
      <c r="C845" s="12" t="s">
        <v>189</v>
      </c>
      <c r="D845" s="11" t="s">
        <v>29</v>
      </c>
      <c r="E845" s="11" t="s">
        <v>41</v>
      </c>
      <c r="F845" s="13">
        <v>22000</v>
      </c>
      <c r="G845" s="13">
        <v>0</v>
      </c>
      <c r="H845" s="13">
        <v>0</v>
      </c>
      <c r="I845" s="13">
        <f t="shared" si="721"/>
        <v>631.4</v>
      </c>
      <c r="J845" s="13">
        <f t="shared" si="744"/>
        <v>1561.9999999999998</v>
      </c>
      <c r="K845" s="13">
        <f t="shared" si="745"/>
        <v>253</v>
      </c>
      <c r="L845" s="13">
        <f t="shared" si="746"/>
        <v>668.8</v>
      </c>
      <c r="M845" s="13">
        <f t="shared" si="747"/>
        <v>1559.8000000000002</v>
      </c>
      <c r="N845" s="67"/>
      <c r="O845" s="13">
        <f t="shared" si="748"/>
        <v>4675</v>
      </c>
      <c r="P845" s="67"/>
      <c r="Q845" s="13">
        <f t="shared" si="734"/>
        <v>1300.1999999999998</v>
      </c>
      <c r="R845" s="13">
        <f t="shared" si="749"/>
        <v>3374.8</v>
      </c>
      <c r="S845" s="42">
        <f t="shared" si="743"/>
        <v>20699.8</v>
      </c>
    </row>
    <row r="846" spans="1:19" s="14" customFormat="1" ht="12">
      <c r="A846" s="11">
        <f t="shared" si="750"/>
        <v>724</v>
      </c>
      <c r="B846" s="12" t="s">
        <v>899</v>
      </c>
      <c r="C846" s="12" t="s">
        <v>191</v>
      </c>
      <c r="D846" s="11" t="s">
        <v>29</v>
      </c>
      <c r="E846" s="11" t="s">
        <v>41</v>
      </c>
      <c r="F846" s="13">
        <v>22000</v>
      </c>
      <c r="G846" s="13">
        <v>0</v>
      </c>
      <c r="H846" s="13">
        <v>0</v>
      </c>
      <c r="I846" s="13">
        <f t="shared" si="721"/>
        <v>631.4</v>
      </c>
      <c r="J846" s="13">
        <f t="shared" si="744"/>
        <v>1561.9999999999998</v>
      </c>
      <c r="K846" s="13">
        <f t="shared" si="745"/>
        <v>253</v>
      </c>
      <c r="L846" s="13">
        <f t="shared" si="746"/>
        <v>668.8</v>
      </c>
      <c r="M846" s="13">
        <f t="shared" si="747"/>
        <v>1559.8000000000002</v>
      </c>
      <c r="N846" s="67"/>
      <c r="O846" s="13">
        <f t="shared" si="748"/>
        <v>4675</v>
      </c>
      <c r="P846" s="67">
        <v>9886.2800000000007</v>
      </c>
      <c r="Q846" s="13">
        <f t="shared" si="734"/>
        <v>11186.48</v>
      </c>
      <c r="R846" s="13">
        <f t="shared" si="749"/>
        <v>3374.8</v>
      </c>
      <c r="S846" s="42">
        <f t="shared" si="743"/>
        <v>10813.52</v>
      </c>
    </row>
    <row r="847" spans="1:19" s="14" customFormat="1" ht="12">
      <c r="A847" s="11">
        <f t="shared" si="750"/>
        <v>725</v>
      </c>
      <c r="B847" s="12" t="s">
        <v>900</v>
      </c>
      <c r="C847" s="12" t="s">
        <v>191</v>
      </c>
      <c r="D847" s="11" t="s">
        <v>29</v>
      </c>
      <c r="E847" s="11" t="s">
        <v>41</v>
      </c>
      <c r="F847" s="13">
        <v>22000</v>
      </c>
      <c r="G847" s="13">
        <v>0</v>
      </c>
      <c r="H847" s="13">
        <v>0</v>
      </c>
      <c r="I847" s="13">
        <f t="shared" si="721"/>
        <v>631.4</v>
      </c>
      <c r="J847" s="13">
        <f t="shared" si="744"/>
        <v>1561.9999999999998</v>
      </c>
      <c r="K847" s="13">
        <f t="shared" si="745"/>
        <v>253</v>
      </c>
      <c r="L847" s="13">
        <f t="shared" si="746"/>
        <v>668.8</v>
      </c>
      <c r="M847" s="13">
        <f t="shared" si="747"/>
        <v>1559.8000000000002</v>
      </c>
      <c r="N847" s="67"/>
      <c r="O847" s="13">
        <f t="shared" si="748"/>
        <v>4675</v>
      </c>
      <c r="P847" s="67">
        <v>5046</v>
      </c>
      <c r="Q847" s="13">
        <f t="shared" si="734"/>
        <v>6346.2</v>
      </c>
      <c r="R847" s="13">
        <f t="shared" si="749"/>
        <v>3374.8</v>
      </c>
      <c r="S847" s="42">
        <f t="shared" si="743"/>
        <v>15653.8</v>
      </c>
    </row>
    <row r="848" spans="1:19" s="14" customFormat="1" ht="12">
      <c r="A848" s="11">
        <f t="shared" si="750"/>
        <v>726</v>
      </c>
      <c r="B848" s="12" t="s">
        <v>901</v>
      </c>
      <c r="C848" s="12" t="s">
        <v>191</v>
      </c>
      <c r="D848" s="11" t="s">
        <v>29</v>
      </c>
      <c r="E848" s="11" t="s">
        <v>41</v>
      </c>
      <c r="F848" s="13">
        <v>22000</v>
      </c>
      <c r="G848" s="13">
        <v>0</v>
      </c>
      <c r="H848" s="13">
        <v>0</v>
      </c>
      <c r="I848" s="13">
        <f t="shared" si="721"/>
        <v>631.4</v>
      </c>
      <c r="J848" s="13">
        <f t="shared" si="744"/>
        <v>1561.9999999999998</v>
      </c>
      <c r="K848" s="13">
        <f t="shared" si="745"/>
        <v>253</v>
      </c>
      <c r="L848" s="13">
        <f t="shared" si="746"/>
        <v>668.8</v>
      </c>
      <c r="M848" s="13">
        <f t="shared" si="747"/>
        <v>1559.8000000000002</v>
      </c>
      <c r="N848" s="67"/>
      <c r="O848" s="13">
        <f t="shared" si="748"/>
        <v>4675</v>
      </c>
      <c r="P848" s="67">
        <v>11555.75</v>
      </c>
      <c r="Q848" s="13">
        <f t="shared" si="734"/>
        <v>12855.95</v>
      </c>
      <c r="R848" s="13">
        <f t="shared" si="749"/>
        <v>3374.8</v>
      </c>
      <c r="S848" s="42">
        <f t="shared" si="743"/>
        <v>9144.0499999999993</v>
      </c>
    </row>
    <row r="849" spans="1:19" s="14" customFormat="1" ht="12">
      <c r="A849" s="11">
        <f t="shared" si="750"/>
        <v>727</v>
      </c>
      <c r="B849" s="12" t="s">
        <v>902</v>
      </c>
      <c r="C849" s="12" t="s">
        <v>191</v>
      </c>
      <c r="D849" s="11" t="s">
        <v>29</v>
      </c>
      <c r="E849" s="11" t="s">
        <v>41</v>
      </c>
      <c r="F849" s="13">
        <v>22000</v>
      </c>
      <c r="G849" s="13">
        <v>0</v>
      </c>
      <c r="H849" s="13">
        <v>0</v>
      </c>
      <c r="I849" s="13">
        <f t="shared" si="721"/>
        <v>631.4</v>
      </c>
      <c r="J849" s="13">
        <f t="shared" si="744"/>
        <v>1561.9999999999998</v>
      </c>
      <c r="K849" s="13">
        <f t="shared" si="745"/>
        <v>253</v>
      </c>
      <c r="L849" s="13">
        <f t="shared" si="746"/>
        <v>668.8</v>
      </c>
      <c r="M849" s="13">
        <f t="shared" si="747"/>
        <v>1559.8000000000002</v>
      </c>
      <c r="N849" s="67"/>
      <c r="O849" s="13">
        <f t="shared" si="748"/>
        <v>4675</v>
      </c>
      <c r="P849" s="67">
        <v>2396</v>
      </c>
      <c r="Q849" s="13">
        <f t="shared" si="734"/>
        <v>3696.2</v>
      </c>
      <c r="R849" s="13">
        <f t="shared" si="749"/>
        <v>3374.8</v>
      </c>
      <c r="S849" s="42">
        <f t="shared" si="743"/>
        <v>18303.8</v>
      </c>
    </row>
    <row r="850" spans="1:19" s="14" customFormat="1" ht="12">
      <c r="A850" s="11">
        <f t="shared" si="750"/>
        <v>728</v>
      </c>
      <c r="B850" s="12" t="s">
        <v>903</v>
      </c>
      <c r="C850" s="12" t="s">
        <v>191</v>
      </c>
      <c r="D850" s="11" t="s">
        <v>29</v>
      </c>
      <c r="E850" s="11" t="s">
        <v>41</v>
      </c>
      <c r="F850" s="13">
        <v>22000</v>
      </c>
      <c r="G850" s="13">
        <v>0</v>
      </c>
      <c r="H850" s="13">
        <v>0</v>
      </c>
      <c r="I850" s="13">
        <f t="shared" si="721"/>
        <v>631.4</v>
      </c>
      <c r="J850" s="13">
        <f t="shared" si="744"/>
        <v>1561.9999999999998</v>
      </c>
      <c r="K850" s="13">
        <f t="shared" si="745"/>
        <v>253</v>
      </c>
      <c r="L850" s="13">
        <f t="shared" si="746"/>
        <v>668.8</v>
      </c>
      <c r="M850" s="13">
        <f t="shared" si="747"/>
        <v>1559.8000000000002</v>
      </c>
      <c r="N850" s="67"/>
      <c r="O850" s="13">
        <f t="shared" si="748"/>
        <v>4675</v>
      </c>
      <c r="P850" s="67">
        <v>16546.02</v>
      </c>
      <c r="Q850" s="13">
        <f t="shared" si="734"/>
        <v>17846.22</v>
      </c>
      <c r="R850" s="13">
        <f t="shared" si="749"/>
        <v>3374.8</v>
      </c>
      <c r="S850" s="42">
        <f t="shared" si="743"/>
        <v>4153.7799999999988</v>
      </c>
    </row>
    <row r="851" spans="1:19" s="14" customFormat="1" ht="12">
      <c r="A851" s="11">
        <f t="shared" si="750"/>
        <v>729</v>
      </c>
      <c r="B851" s="12" t="s">
        <v>904</v>
      </c>
      <c r="C851" s="12" t="s">
        <v>191</v>
      </c>
      <c r="D851" s="11" t="s">
        <v>29</v>
      </c>
      <c r="E851" s="11" t="s">
        <v>41</v>
      </c>
      <c r="F851" s="13">
        <v>22000</v>
      </c>
      <c r="G851" s="13">
        <v>0</v>
      </c>
      <c r="H851" s="13">
        <v>0</v>
      </c>
      <c r="I851" s="13">
        <f t="shared" si="721"/>
        <v>631.4</v>
      </c>
      <c r="J851" s="13">
        <f t="shared" si="744"/>
        <v>1561.9999999999998</v>
      </c>
      <c r="K851" s="13">
        <f t="shared" si="745"/>
        <v>253</v>
      </c>
      <c r="L851" s="13">
        <f t="shared" si="746"/>
        <v>668.8</v>
      </c>
      <c r="M851" s="13">
        <f t="shared" si="747"/>
        <v>1559.8000000000002</v>
      </c>
      <c r="N851" s="67"/>
      <c r="O851" s="13">
        <f t="shared" si="748"/>
        <v>4675</v>
      </c>
      <c r="P851" s="67"/>
      <c r="Q851" s="13">
        <f t="shared" si="734"/>
        <v>1300.1999999999998</v>
      </c>
      <c r="R851" s="13">
        <f t="shared" si="749"/>
        <v>3374.8</v>
      </c>
      <c r="S851" s="42">
        <f t="shared" si="743"/>
        <v>20699.8</v>
      </c>
    </row>
    <row r="852" spans="1:19" s="14" customFormat="1" ht="12">
      <c r="A852" s="11">
        <f t="shared" si="750"/>
        <v>730</v>
      </c>
      <c r="B852" s="12" t="s">
        <v>905</v>
      </c>
      <c r="C852" s="12" t="s">
        <v>191</v>
      </c>
      <c r="D852" s="11" t="s">
        <v>29</v>
      </c>
      <c r="E852" s="11" t="s">
        <v>41</v>
      </c>
      <c r="F852" s="13">
        <v>22000</v>
      </c>
      <c r="G852" s="13">
        <v>0</v>
      </c>
      <c r="H852" s="13">
        <v>0</v>
      </c>
      <c r="I852" s="13">
        <f t="shared" si="721"/>
        <v>631.4</v>
      </c>
      <c r="J852" s="13">
        <f t="shared" si="744"/>
        <v>1561.9999999999998</v>
      </c>
      <c r="K852" s="13">
        <f t="shared" si="745"/>
        <v>253</v>
      </c>
      <c r="L852" s="13">
        <f t="shared" si="746"/>
        <v>668.8</v>
      </c>
      <c r="M852" s="13">
        <f t="shared" si="747"/>
        <v>1559.8000000000002</v>
      </c>
      <c r="N852" s="67"/>
      <c r="O852" s="13">
        <f t="shared" si="748"/>
        <v>4675</v>
      </c>
      <c r="P852" s="67">
        <v>7519.75</v>
      </c>
      <c r="Q852" s="13">
        <f t="shared" si="734"/>
        <v>8819.9500000000007</v>
      </c>
      <c r="R852" s="13">
        <f t="shared" si="749"/>
        <v>3374.8</v>
      </c>
      <c r="S852" s="42">
        <f t="shared" si="743"/>
        <v>13180.05</v>
      </c>
    </row>
    <row r="853" spans="1:19" s="14" customFormat="1" ht="12">
      <c r="A853" s="11">
        <f t="shared" si="750"/>
        <v>731</v>
      </c>
      <c r="B853" s="12" t="s">
        <v>906</v>
      </c>
      <c r="C853" s="12" t="s">
        <v>479</v>
      </c>
      <c r="D853" s="11" t="s">
        <v>29</v>
      </c>
      <c r="E853" s="11" t="s">
        <v>41</v>
      </c>
      <c r="F853" s="13">
        <v>22000</v>
      </c>
      <c r="G853" s="13">
        <v>0</v>
      </c>
      <c r="H853" s="13">
        <v>0</v>
      </c>
      <c r="I853" s="13">
        <f t="shared" si="721"/>
        <v>631.4</v>
      </c>
      <c r="J853" s="13">
        <f t="shared" si="744"/>
        <v>1561.9999999999998</v>
      </c>
      <c r="K853" s="13">
        <f t="shared" si="745"/>
        <v>253</v>
      </c>
      <c r="L853" s="13">
        <f t="shared" si="746"/>
        <v>668.8</v>
      </c>
      <c r="M853" s="13">
        <f t="shared" si="747"/>
        <v>1559.8000000000002</v>
      </c>
      <c r="N853" s="67"/>
      <c r="O853" s="13">
        <f t="shared" si="748"/>
        <v>4675</v>
      </c>
      <c r="P853" s="67">
        <v>10956.55</v>
      </c>
      <c r="Q853" s="13">
        <f t="shared" si="734"/>
        <v>12256.75</v>
      </c>
      <c r="R853" s="13">
        <f t="shared" si="749"/>
        <v>3374.8</v>
      </c>
      <c r="S853" s="42">
        <f t="shared" si="743"/>
        <v>9743.25</v>
      </c>
    </row>
    <row r="854" spans="1:19" s="14" customFormat="1" ht="12">
      <c r="A854" s="11">
        <f t="shared" si="750"/>
        <v>732</v>
      </c>
      <c r="B854" s="12" t="s">
        <v>907</v>
      </c>
      <c r="C854" s="12" t="s">
        <v>468</v>
      </c>
      <c r="D854" s="11" t="s">
        <v>29</v>
      </c>
      <c r="E854" s="11" t="s">
        <v>41</v>
      </c>
      <c r="F854" s="13">
        <v>22000</v>
      </c>
      <c r="G854" s="13">
        <v>0</v>
      </c>
      <c r="H854" s="13">
        <v>0</v>
      </c>
      <c r="I854" s="13">
        <f t="shared" si="721"/>
        <v>631.4</v>
      </c>
      <c r="J854" s="13">
        <f t="shared" si="744"/>
        <v>1561.9999999999998</v>
      </c>
      <c r="K854" s="13">
        <f t="shared" si="745"/>
        <v>253</v>
      </c>
      <c r="L854" s="13">
        <f t="shared" si="746"/>
        <v>668.8</v>
      </c>
      <c r="M854" s="13">
        <f t="shared" si="747"/>
        <v>1559.8000000000002</v>
      </c>
      <c r="N854" s="67"/>
      <c r="O854" s="13">
        <f t="shared" si="748"/>
        <v>4675</v>
      </c>
      <c r="P854" s="69">
        <v>12363.03</v>
      </c>
      <c r="Q854" s="42">
        <f t="shared" si="734"/>
        <v>13663.23</v>
      </c>
      <c r="R854" s="42">
        <f t="shared" si="749"/>
        <v>3374.8</v>
      </c>
      <c r="S854" s="42">
        <f t="shared" si="743"/>
        <v>8336.77</v>
      </c>
    </row>
    <row r="855" spans="1:19" s="14" customFormat="1" ht="12">
      <c r="A855" s="11">
        <f t="shared" si="750"/>
        <v>733</v>
      </c>
      <c r="B855" s="12" t="s">
        <v>908</v>
      </c>
      <c r="C855" s="12" t="s">
        <v>468</v>
      </c>
      <c r="D855" s="11" t="s">
        <v>29</v>
      </c>
      <c r="E855" s="11" t="s">
        <v>41</v>
      </c>
      <c r="F855" s="13">
        <v>22000</v>
      </c>
      <c r="G855" s="13">
        <v>0</v>
      </c>
      <c r="H855" s="13">
        <v>0</v>
      </c>
      <c r="I855" s="13">
        <f t="shared" si="721"/>
        <v>631.4</v>
      </c>
      <c r="J855" s="13">
        <f t="shared" si="744"/>
        <v>1561.9999999999998</v>
      </c>
      <c r="K855" s="13">
        <f t="shared" si="745"/>
        <v>253</v>
      </c>
      <c r="L855" s="13">
        <f t="shared" si="746"/>
        <v>668.8</v>
      </c>
      <c r="M855" s="13">
        <f t="shared" si="747"/>
        <v>1559.8000000000002</v>
      </c>
      <c r="N855" s="67"/>
      <c r="O855" s="13">
        <f t="shared" si="748"/>
        <v>4675</v>
      </c>
      <c r="P855" s="67">
        <v>15529.91</v>
      </c>
      <c r="Q855" s="13">
        <f t="shared" si="734"/>
        <v>16830.11</v>
      </c>
      <c r="R855" s="13">
        <f t="shared" si="749"/>
        <v>3374.8</v>
      </c>
      <c r="S855" s="42">
        <f t="shared" si="743"/>
        <v>5169.8899999999994</v>
      </c>
    </row>
    <row r="856" spans="1:19" s="14" customFormat="1" ht="12">
      <c r="A856" s="11">
        <f t="shared" si="750"/>
        <v>734</v>
      </c>
      <c r="B856" s="12" t="s">
        <v>909</v>
      </c>
      <c r="C856" s="12" t="s">
        <v>193</v>
      </c>
      <c r="D856" s="11" t="s">
        <v>29</v>
      </c>
      <c r="E856" s="11" t="s">
        <v>41</v>
      </c>
      <c r="F856" s="13">
        <v>22000</v>
      </c>
      <c r="G856" s="13">
        <v>0</v>
      </c>
      <c r="H856" s="13">
        <v>0</v>
      </c>
      <c r="I856" s="13">
        <f t="shared" si="721"/>
        <v>631.4</v>
      </c>
      <c r="J856" s="13">
        <f t="shared" si="744"/>
        <v>1561.9999999999998</v>
      </c>
      <c r="K856" s="13">
        <f t="shared" si="745"/>
        <v>253</v>
      </c>
      <c r="L856" s="13">
        <f t="shared" si="746"/>
        <v>668.8</v>
      </c>
      <c r="M856" s="13">
        <f t="shared" si="747"/>
        <v>1559.8000000000002</v>
      </c>
      <c r="N856" s="67"/>
      <c r="O856" s="13">
        <f t="shared" si="748"/>
        <v>4675</v>
      </c>
      <c r="P856" s="67">
        <v>16434.89</v>
      </c>
      <c r="Q856" s="13">
        <f t="shared" si="734"/>
        <v>17735.09</v>
      </c>
      <c r="R856" s="13">
        <f t="shared" si="749"/>
        <v>3374.8</v>
      </c>
      <c r="S856" s="42">
        <f t="shared" si="743"/>
        <v>4264.91</v>
      </c>
    </row>
    <row r="857" spans="1:19" s="14" customFormat="1" ht="12">
      <c r="A857" s="11">
        <f t="shared" si="750"/>
        <v>735</v>
      </c>
      <c r="B857" s="12" t="s">
        <v>910</v>
      </c>
      <c r="C857" s="12" t="s">
        <v>193</v>
      </c>
      <c r="D857" s="11" t="s">
        <v>29</v>
      </c>
      <c r="E857" s="11" t="s">
        <v>41</v>
      </c>
      <c r="F857" s="13">
        <v>22000</v>
      </c>
      <c r="G857" s="13">
        <v>0</v>
      </c>
      <c r="H857" s="13">
        <v>0</v>
      </c>
      <c r="I857" s="13">
        <f t="shared" si="721"/>
        <v>631.4</v>
      </c>
      <c r="J857" s="13">
        <f t="shared" si="744"/>
        <v>1561.9999999999998</v>
      </c>
      <c r="K857" s="13">
        <f t="shared" si="745"/>
        <v>253</v>
      </c>
      <c r="L857" s="13">
        <f t="shared" si="746"/>
        <v>668.8</v>
      </c>
      <c r="M857" s="13">
        <f t="shared" si="747"/>
        <v>1559.8000000000002</v>
      </c>
      <c r="N857" s="67"/>
      <c r="O857" s="13">
        <f t="shared" si="748"/>
        <v>4675</v>
      </c>
      <c r="P857" s="67">
        <v>1046</v>
      </c>
      <c r="Q857" s="13">
        <f t="shared" si="734"/>
        <v>2346.1999999999998</v>
      </c>
      <c r="R857" s="13">
        <f t="shared" si="749"/>
        <v>3374.8</v>
      </c>
      <c r="S857" s="42">
        <f t="shared" si="743"/>
        <v>19653.8</v>
      </c>
    </row>
    <row r="858" spans="1:19" s="14" customFormat="1" ht="12">
      <c r="A858" s="11">
        <f t="shared" si="750"/>
        <v>736</v>
      </c>
      <c r="B858" s="12" t="s">
        <v>911</v>
      </c>
      <c r="C858" s="12" t="s">
        <v>195</v>
      </c>
      <c r="D858" s="11" t="s">
        <v>29</v>
      </c>
      <c r="E858" s="11" t="s">
        <v>41</v>
      </c>
      <c r="F858" s="13">
        <v>22000</v>
      </c>
      <c r="G858" s="13">
        <v>0</v>
      </c>
      <c r="H858" s="13">
        <v>0</v>
      </c>
      <c r="I858" s="13">
        <f t="shared" si="721"/>
        <v>631.4</v>
      </c>
      <c r="J858" s="13">
        <f t="shared" si="744"/>
        <v>1561.9999999999998</v>
      </c>
      <c r="K858" s="13">
        <f t="shared" si="745"/>
        <v>253</v>
      </c>
      <c r="L858" s="13">
        <f t="shared" si="746"/>
        <v>668.8</v>
      </c>
      <c r="M858" s="13">
        <f t="shared" si="747"/>
        <v>1559.8000000000002</v>
      </c>
      <c r="N858" s="67"/>
      <c r="O858" s="13">
        <f t="shared" si="748"/>
        <v>4675</v>
      </c>
      <c r="P858" s="13"/>
      <c r="Q858" s="13">
        <f t="shared" si="734"/>
        <v>1300.1999999999998</v>
      </c>
      <c r="R858" s="13">
        <f t="shared" si="749"/>
        <v>3374.8</v>
      </c>
      <c r="S858" s="42">
        <f t="shared" si="743"/>
        <v>20699.8</v>
      </c>
    </row>
    <row r="859" spans="1:19" s="14" customFormat="1" ht="12">
      <c r="A859" s="11">
        <f t="shared" si="750"/>
        <v>737</v>
      </c>
      <c r="B859" s="12" t="s">
        <v>912</v>
      </c>
      <c r="C859" s="12" t="s">
        <v>195</v>
      </c>
      <c r="D859" s="11" t="s">
        <v>29</v>
      </c>
      <c r="E859" s="11" t="s">
        <v>41</v>
      </c>
      <c r="F859" s="13">
        <v>22000</v>
      </c>
      <c r="G859" s="13">
        <v>0</v>
      </c>
      <c r="H859" s="13">
        <v>0</v>
      </c>
      <c r="I859" s="13">
        <f t="shared" si="721"/>
        <v>631.4</v>
      </c>
      <c r="J859" s="13">
        <f t="shared" si="744"/>
        <v>1561.9999999999998</v>
      </c>
      <c r="K859" s="13">
        <f t="shared" si="745"/>
        <v>253</v>
      </c>
      <c r="L859" s="13">
        <f t="shared" si="746"/>
        <v>668.8</v>
      </c>
      <c r="M859" s="13">
        <f t="shared" si="747"/>
        <v>1559.8000000000002</v>
      </c>
      <c r="N859" s="67"/>
      <c r="O859" s="13">
        <f t="shared" si="748"/>
        <v>4675</v>
      </c>
      <c r="P859" s="13">
        <v>706</v>
      </c>
      <c r="Q859" s="13">
        <f t="shared" si="734"/>
        <v>2006.1999999999998</v>
      </c>
      <c r="R859" s="13">
        <f t="shared" si="749"/>
        <v>3374.8</v>
      </c>
      <c r="S859" s="42">
        <f t="shared" si="743"/>
        <v>19993.8</v>
      </c>
    </row>
    <row r="860" spans="1:19" s="14" customFormat="1" ht="12">
      <c r="A860" s="11">
        <f t="shared" si="750"/>
        <v>738</v>
      </c>
      <c r="B860" s="12" t="s">
        <v>913</v>
      </c>
      <c r="C860" s="12" t="s">
        <v>195</v>
      </c>
      <c r="D860" s="11" t="s">
        <v>29</v>
      </c>
      <c r="E860" s="11" t="s">
        <v>41</v>
      </c>
      <c r="F860" s="13">
        <v>22000</v>
      </c>
      <c r="G860" s="13">
        <v>0</v>
      </c>
      <c r="H860" s="13">
        <v>0</v>
      </c>
      <c r="I860" s="13">
        <f t="shared" si="721"/>
        <v>631.4</v>
      </c>
      <c r="J860" s="13">
        <f t="shared" si="744"/>
        <v>1561.9999999999998</v>
      </c>
      <c r="K860" s="13">
        <f t="shared" si="745"/>
        <v>253</v>
      </c>
      <c r="L860" s="13">
        <f t="shared" si="746"/>
        <v>668.8</v>
      </c>
      <c r="M860" s="13">
        <f t="shared" si="747"/>
        <v>1559.8000000000002</v>
      </c>
      <c r="N860" s="67"/>
      <c r="O860" s="13">
        <f t="shared" si="748"/>
        <v>4675</v>
      </c>
      <c r="P860" s="13"/>
      <c r="Q860" s="13">
        <f t="shared" si="734"/>
        <v>1300.1999999999998</v>
      </c>
      <c r="R860" s="13">
        <f t="shared" si="749"/>
        <v>3374.8</v>
      </c>
      <c r="S860" s="42">
        <f t="shared" si="743"/>
        <v>20699.8</v>
      </c>
    </row>
    <row r="861" spans="1:19" s="14" customFormat="1" ht="12">
      <c r="A861" s="50" t="s">
        <v>367</v>
      </c>
      <c r="B861" s="57"/>
      <c r="C861" s="57"/>
      <c r="D861" s="55"/>
      <c r="E861" s="55"/>
      <c r="F861" s="57"/>
      <c r="G861" s="57"/>
      <c r="H861" s="56"/>
      <c r="I861" s="57"/>
      <c r="J861" s="56"/>
      <c r="K861" s="56"/>
      <c r="L861" s="57"/>
      <c r="M861" s="56"/>
      <c r="N861" s="70"/>
      <c r="O861" s="56"/>
      <c r="P861" s="56"/>
      <c r="Q861" s="56"/>
      <c r="R861" s="56"/>
      <c r="S861" s="56"/>
    </row>
    <row r="862" spans="1:19" s="44" customFormat="1" ht="12">
      <c r="A862" s="17">
        <f>A860+1</f>
        <v>739</v>
      </c>
      <c r="B862" s="68" t="s">
        <v>914</v>
      </c>
      <c r="C862" s="68" t="s">
        <v>915</v>
      </c>
      <c r="D862" s="17" t="s">
        <v>29</v>
      </c>
      <c r="E862" s="17" t="s">
        <v>30</v>
      </c>
      <c r="F862" s="42">
        <v>67100.55</v>
      </c>
      <c r="G862" s="42">
        <v>11423.34</v>
      </c>
      <c r="H862" s="42">
        <v>0</v>
      </c>
      <c r="I862" s="42">
        <f t="shared" si="721"/>
        <v>1925.785785</v>
      </c>
      <c r="J862" s="42">
        <f t="shared" ref="J862:J865" si="751">F862*7.1%</f>
        <v>4764.1390499999998</v>
      </c>
      <c r="K862" s="42">
        <f t="shared" ref="K862:K863" si="752">62400*1.15%</f>
        <v>717.6</v>
      </c>
      <c r="L862" s="42">
        <f t="shared" ref="L862:L865" si="753">+F862*3.04%</f>
        <v>2039.85672</v>
      </c>
      <c r="M862" s="42">
        <f t="shared" ref="M862:M865" si="754">F862*7.09%</f>
        <v>4757.4289950000002</v>
      </c>
      <c r="N862" s="69"/>
      <c r="O862" s="42">
        <f t="shared" ref="O862:O865" si="755">I862+J862+K862+L862+M862</f>
        <v>14204.81055</v>
      </c>
      <c r="P862" s="42">
        <v>1707.53</v>
      </c>
      <c r="Q862" s="42">
        <f t="shared" si="734"/>
        <v>17096.512504999999</v>
      </c>
      <c r="R862" s="42">
        <f t="shared" ref="R862:R865" si="756">+M862+K862+J862</f>
        <v>10239.168045</v>
      </c>
      <c r="S862" s="42">
        <f t="shared" si="743"/>
        <v>50004.037495000004</v>
      </c>
    </row>
    <row r="863" spans="1:19" s="44" customFormat="1" ht="12">
      <c r="A863" s="17">
        <f>A862+1</f>
        <v>740</v>
      </c>
      <c r="B863" s="68" t="s">
        <v>916</v>
      </c>
      <c r="C863" s="68" t="s">
        <v>915</v>
      </c>
      <c r="D863" s="17" t="s">
        <v>29</v>
      </c>
      <c r="E863" s="17" t="s">
        <v>30</v>
      </c>
      <c r="F863" s="42">
        <v>67100.55</v>
      </c>
      <c r="G863" s="42">
        <v>11423.34</v>
      </c>
      <c r="H863" s="42">
        <v>0</v>
      </c>
      <c r="I863" s="42">
        <f t="shared" ref="I863:I890" si="757">+F863*2.87%</f>
        <v>1925.785785</v>
      </c>
      <c r="J863" s="42">
        <f t="shared" si="751"/>
        <v>4764.1390499999998</v>
      </c>
      <c r="K863" s="42">
        <f t="shared" si="752"/>
        <v>717.6</v>
      </c>
      <c r="L863" s="42">
        <f t="shared" si="753"/>
        <v>2039.85672</v>
      </c>
      <c r="M863" s="42">
        <f t="shared" si="754"/>
        <v>4757.4289950000002</v>
      </c>
      <c r="N863" s="69"/>
      <c r="O863" s="42">
        <f t="shared" si="755"/>
        <v>14204.81055</v>
      </c>
      <c r="P863" s="42">
        <v>3995.54</v>
      </c>
      <c r="Q863" s="42">
        <f t="shared" si="734"/>
        <v>19384.522505000001</v>
      </c>
      <c r="R863" s="42">
        <f t="shared" si="756"/>
        <v>10239.168045</v>
      </c>
      <c r="S863" s="42">
        <f t="shared" si="743"/>
        <v>47716.027495000002</v>
      </c>
    </row>
    <row r="864" spans="1:19" s="14" customFormat="1" ht="12">
      <c r="A864" s="11">
        <f t="shared" ref="A864:A865" si="758">A863+1</f>
        <v>741</v>
      </c>
      <c r="B864" s="12" t="s">
        <v>917</v>
      </c>
      <c r="C864" s="12" t="s">
        <v>38</v>
      </c>
      <c r="D864" s="11" t="s">
        <v>29</v>
      </c>
      <c r="E864" s="11" t="s">
        <v>30</v>
      </c>
      <c r="F864" s="13">
        <v>28798</v>
      </c>
      <c r="G864" s="13">
        <v>0</v>
      </c>
      <c r="H864" s="13">
        <v>0</v>
      </c>
      <c r="I864" s="13">
        <f t="shared" si="757"/>
        <v>826.50260000000003</v>
      </c>
      <c r="J864" s="13">
        <f t="shared" si="751"/>
        <v>2044.6579999999999</v>
      </c>
      <c r="K864" s="13">
        <f t="shared" ref="K864:K865" si="759">F864*1.15%</f>
        <v>331.17700000000002</v>
      </c>
      <c r="L864" s="13">
        <f t="shared" si="753"/>
        <v>875.45920000000001</v>
      </c>
      <c r="M864" s="13">
        <f t="shared" si="754"/>
        <v>2041.7782000000002</v>
      </c>
      <c r="N864" s="67"/>
      <c r="O864" s="13">
        <f t="shared" si="755"/>
        <v>6119.5750000000007</v>
      </c>
      <c r="P864" s="13"/>
      <c r="Q864" s="13">
        <f t="shared" si="734"/>
        <v>1701.9618</v>
      </c>
      <c r="R864" s="13">
        <f t="shared" si="756"/>
        <v>4417.6131999999998</v>
      </c>
      <c r="S864" s="42">
        <f t="shared" si="743"/>
        <v>27096.038199999999</v>
      </c>
    </row>
    <row r="865" spans="1:19" s="14" customFormat="1" ht="12">
      <c r="A865" s="11">
        <f t="shared" si="758"/>
        <v>742</v>
      </c>
      <c r="B865" s="12" t="s">
        <v>918</v>
      </c>
      <c r="C865" s="12" t="s">
        <v>38</v>
      </c>
      <c r="D865" s="11" t="s">
        <v>29</v>
      </c>
      <c r="E865" s="11" t="s">
        <v>41</v>
      </c>
      <c r="F865" s="13">
        <v>28798</v>
      </c>
      <c r="G865" s="13">
        <v>0</v>
      </c>
      <c r="H865" s="13">
        <v>0</v>
      </c>
      <c r="I865" s="13">
        <f t="shared" si="757"/>
        <v>826.50260000000003</v>
      </c>
      <c r="J865" s="13">
        <f t="shared" si="751"/>
        <v>2044.6579999999999</v>
      </c>
      <c r="K865" s="13">
        <f t="shared" si="759"/>
        <v>331.17700000000002</v>
      </c>
      <c r="L865" s="13">
        <f t="shared" si="753"/>
        <v>875.45920000000001</v>
      </c>
      <c r="M865" s="13">
        <f t="shared" si="754"/>
        <v>2041.7782000000002</v>
      </c>
      <c r="N865" s="67"/>
      <c r="O865" s="13">
        <f t="shared" si="755"/>
        <v>6119.5750000000007</v>
      </c>
      <c r="P865" s="42">
        <v>6428.66</v>
      </c>
      <c r="Q865" s="42">
        <f t="shared" ref="Q865:Q890" si="760">+I865+L865+N865+P865+G865+H865</f>
        <v>8130.6217999999999</v>
      </c>
      <c r="R865" s="42">
        <f t="shared" si="756"/>
        <v>4417.6131999999998</v>
      </c>
      <c r="S865" s="42">
        <f t="shared" si="743"/>
        <v>20667.378199999999</v>
      </c>
    </row>
    <row r="866" spans="1:19" s="14" customFormat="1" ht="12">
      <c r="A866" s="50" t="s">
        <v>370</v>
      </c>
      <c r="B866" s="57"/>
      <c r="C866" s="57"/>
      <c r="D866" s="55"/>
      <c r="E866" s="55"/>
      <c r="F866" s="57"/>
      <c r="G866" s="57"/>
      <c r="H866" s="56"/>
      <c r="I866" s="57"/>
      <c r="J866" s="56"/>
      <c r="K866" s="56"/>
      <c r="L866" s="57"/>
      <c r="M866" s="56"/>
      <c r="N866" s="70"/>
      <c r="O866" s="56"/>
      <c r="P866" s="70"/>
      <c r="Q866" s="56"/>
      <c r="R866" s="56"/>
      <c r="S866" s="56"/>
    </row>
    <row r="867" spans="1:19" s="44" customFormat="1" ht="12">
      <c r="A867" s="17">
        <f>A865+1</f>
        <v>743</v>
      </c>
      <c r="B867" s="68" t="s">
        <v>919</v>
      </c>
      <c r="C867" s="68" t="s">
        <v>295</v>
      </c>
      <c r="D867" s="17" t="s">
        <v>29</v>
      </c>
      <c r="E867" s="17" t="s">
        <v>41</v>
      </c>
      <c r="F867" s="42">
        <v>140403.47</v>
      </c>
      <c r="G867" s="42">
        <v>28070.959999999999</v>
      </c>
      <c r="H867" s="42">
        <v>0</v>
      </c>
      <c r="I867" s="42">
        <f t="shared" si="757"/>
        <v>4029.5795889999999</v>
      </c>
      <c r="J867" s="42">
        <f t="shared" ref="J867:J876" si="761">F867*7.1%</f>
        <v>9968.6463699999986</v>
      </c>
      <c r="K867" s="42">
        <f t="shared" ref="K867:K869" si="762">62400*1.15%</f>
        <v>717.6</v>
      </c>
      <c r="L867" s="42">
        <f t="shared" ref="L867:L876" si="763">+F867*3.04%</f>
        <v>4268.265488</v>
      </c>
      <c r="M867" s="42">
        <f t="shared" ref="M867:M876" si="764">F867*7.09%</f>
        <v>9954.6060230000003</v>
      </c>
      <c r="N867" s="69">
        <v>2380.2399999999998</v>
      </c>
      <c r="O867" s="42">
        <f t="shared" ref="O867:O876" si="765">I867+J867+K867+L867+M867</f>
        <v>28938.697469999999</v>
      </c>
      <c r="P867" s="69">
        <f>29812.4-2380.24</f>
        <v>27432.160000000003</v>
      </c>
      <c r="Q867" s="42">
        <f t="shared" si="760"/>
        <v>66181.205076999991</v>
      </c>
      <c r="R867" s="42">
        <f t="shared" ref="R867:R876" si="766">+M867+K867+J867</f>
        <v>20640.852393000001</v>
      </c>
      <c r="S867" s="42">
        <f t="shared" si="743"/>
        <v>74222.26492300001</v>
      </c>
    </row>
    <row r="868" spans="1:19" s="44" customFormat="1" ht="12">
      <c r="A868" s="17">
        <f>A867+1</f>
        <v>744</v>
      </c>
      <c r="B868" s="68" t="s">
        <v>920</v>
      </c>
      <c r="C868" s="68" t="s">
        <v>374</v>
      </c>
      <c r="D868" s="17" t="s">
        <v>29</v>
      </c>
      <c r="E868" s="17" t="s">
        <v>41</v>
      </c>
      <c r="F868" s="42">
        <v>72688</v>
      </c>
      <c r="G868" s="42">
        <v>7092.25</v>
      </c>
      <c r="H868" s="42">
        <v>0</v>
      </c>
      <c r="I868" s="42">
        <f t="shared" si="757"/>
        <v>2086.1455999999998</v>
      </c>
      <c r="J868" s="42">
        <f t="shared" si="761"/>
        <v>5160.848</v>
      </c>
      <c r="K868" s="42">
        <f t="shared" si="762"/>
        <v>717.6</v>
      </c>
      <c r="L868" s="42">
        <f t="shared" si="763"/>
        <v>2209.7152000000001</v>
      </c>
      <c r="M868" s="42">
        <f t="shared" si="764"/>
        <v>5153.5792000000001</v>
      </c>
      <c r="N868" s="69"/>
      <c r="O868" s="42">
        <f t="shared" si="765"/>
        <v>15327.888000000001</v>
      </c>
      <c r="P868" s="69">
        <v>42400.4</v>
      </c>
      <c r="Q868" s="42">
        <f t="shared" si="760"/>
        <v>53788.510800000004</v>
      </c>
      <c r="R868" s="42">
        <f t="shared" si="766"/>
        <v>11032.0272</v>
      </c>
      <c r="S868" s="42">
        <f t="shared" si="743"/>
        <v>18899.489199999996</v>
      </c>
    </row>
    <row r="869" spans="1:19" s="44" customFormat="1" ht="12">
      <c r="A869" s="17">
        <f t="shared" ref="A869:A876" si="767">A868+1</f>
        <v>745</v>
      </c>
      <c r="B869" s="68" t="s">
        <v>921</v>
      </c>
      <c r="C869" s="68" t="s">
        <v>374</v>
      </c>
      <c r="D869" s="17" t="s">
        <v>29</v>
      </c>
      <c r="E869" s="17" t="s">
        <v>41</v>
      </c>
      <c r="F869" s="42">
        <v>72688</v>
      </c>
      <c r="G869" s="42">
        <v>9617.42</v>
      </c>
      <c r="H869" s="42">
        <v>0</v>
      </c>
      <c r="I869" s="42">
        <f t="shared" si="757"/>
        <v>2086.1455999999998</v>
      </c>
      <c r="J869" s="42">
        <f t="shared" si="761"/>
        <v>5160.848</v>
      </c>
      <c r="K869" s="42">
        <f t="shared" si="762"/>
        <v>717.6</v>
      </c>
      <c r="L869" s="42">
        <f t="shared" si="763"/>
        <v>2209.7152000000001</v>
      </c>
      <c r="M869" s="42">
        <f t="shared" si="764"/>
        <v>5153.5792000000001</v>
      </c>
      <c r="N869" s="69">
        <v>1190.1199999999999</v>
      </c>
      <c r="O869" s="42">
        <f t="shared" si="765"/>
        <v>15327.888000000001</v>
      </c>
      <c r="P869" s="69">
        <v>20569.18</v>
      </c>
      <c r="Q869" s="42">
        <f t="shared" si="760"/>
        <v>35672.580800000003</v>
      </c>
      <c r="R869" s="42">
        <f t="shared" si="766"/>
        <v>11032.0272</v>
      </c>
      <c r="S869" s="42">
        <f t="shared" si="743"/>
        <v>37015.419199999997</v>
      </c>
    </row>
    <row r="870" spans="1:19" s="14" customFormat="1" ht="12">
      <c r="A870" s="11">
        <f t="shared" si="767"/>
        <v>746</v>
      </c>
      <c r="B870" s="12" t="s">
        <v>922</v>
      </c>
      <c r="C870" s="12" t="s">
        <v>55</v>
      </c>
      <c r="D870" s="11" t="s">
        <v>29</v>
      </c>
      <c r="E870" s="11" t="s">
        <v>30</v>
      </c>
      <c r="F870" s="13">
        <v>45000</v>
      </c>
      <c r="G870" s="13">
        <v>1148.33</v>
      </c>
      <c r="H870" s="13">
        <v>0</v>
      </c>
      <c r="I870" s="13">
        <f t="shared" si="757"/>
        <v>1291.5</v>
      </c>
      <c r="J870" s="13">
        <f t="shared" si="761"/>
        <v>3194.9999999999995</v>
      </c>
      <c r="K870" s="13">
        <f t="shared" ref="K870:K876" si="768">F870*1.15%</f>
        <v>517.5</v>
      </c>
      <c r="L870" s="13">
        <f t="shared" si="763"/>
        <v>1368</v>
      </c>
      <c r="M870" s="13">
        <f t="shared" si="764"/>
        <v>3190.5</v>
      </c>
      <c r="N870" s="67"/>
      <c r="O870" s="13">
        <f t="shared" si="765"/>
        <v>9562.5</v>
      </c>
      <c r="P870" s="67">
        <v>31764.75</v>
      </c>
      <c r="Q870" s="13">
        <f t="shared" si="760"/>
        <v>35572.58</v>
      </c>
      <c r="R870" s="13">
        <f t="shared" si="766"/>
        <v>6903</v>
      </c>
      <c r="S870" s="42">
        <f t="shared" ref="S870:S890" si="769">+F870-Q870</f>
        <v>9427.4199999999983</v>
      </c>
    </row>
    <row r="871" spans="1:19" s="14" customFormat="1" ht="12">
      <c r="A871" s="11">
        <f t="shared" si="767"/>
        <v>747</v>
      </c>
      <c r="B871" s="12" t="s">
        <v>923</v>
      </c>
      <c r="C871" s="12" t="s">
        <v>321</v>
      </c>
      <c r="D871" s="11" t="s">
        <v>29</v>
      </c>
      <c r="E871" s="11" t="s">
        <v>41</v>
      </c>
      <c r="F871" s="13">
        <v>34500</v>
      </c>
      <c r="G871" s="13">
        <v>0</v>
      </c>
      <c r="H871" s="13">
        <v>0</v>
      </c>
      <c r="I871" s="13">
        <f t="shared" si="757"/>
        <v>990.15</v>
      </c>
      <c r="J871" s="13">
        <f t="shared" si="761"/>
        <v>2449.5</v>
      </c>
      <c r="K871" s="13">
        <f t="shared" si="768"/>
        <v>396.75</v>
      </c>
      <c r="L871" s="13">
        <f t="shared" si="763"/>
        <v>1048.8</v>
      </c>
      <c r="M871" s="13">
        <f t="shared" si="764"/>
        <v>2446.0500000000002</v>
      </c>
      <c r="N871" s="67"/>
      <c r="O871" s="13">
        <f t="shared" si="765"/>
        <v>7331.25</v>
      </c>
      <c r="P871" s="67">
        <v>20693.63</v>
      </c>
      <c r="Q871" s="13">
        <f t="shared" si="760"/>
        <v>22732.58</v>
      </c>
      <c r="R871" s="13">
        <f t="shared" si="766"/>
        <v>5292.3</v>
      </c>
      <c r="S871" s="42">
        <f t="shared" si="769"/>
        <v>11767.419999999998</v>
      </c>
    </row>
    <row r="872" spans="1:19" s="14" customFormat="1" ht="12">
      <c r="A872" s="11">
        <f t="shared" si="767"/>
        <v>748</v>
      </c>
      <c r="B872" s="12" t="s">
        <v>924</v>
      </c>
      <c r="C872" s="12" t="s">
        <v>321</v>
      </c>
      <c r="D872" s="11" t="s">
        <v>45</v>
      </c>
      <c r="E872" s="11" t="s">
        <v>30</v>
      </c>
      <c r="F872" s="13">
        <v>34500</v>
      </c>
      <c r="G872" s="13">
        <v>0</v>
      </c>
      <c r="H872" s="13">
        <v>0</v>
      </c>
      <c r="I872" s="13">
        <f t="shared" si="757"/>
        <v>990.15</v>
      </c>
      <c r="J872" s="13">
        <f t="shared" si="761"/>
        <v>2449.5</v>
      </c>
      <c r="K872" s="13">
        <f t="shared" si="768"/>
        <v>396.75</v>
      </c>
      <c r="L872" s="13">
        <f t="shared" si="763"/>
        <v>1048.8</v>
      </c>
      <c r="M872" s="13">
        <f t="shared" si="764"/>
        <v>2446.0500000000002</v>
      </c>
      <c r="N872" s="67">
        <v>2380.2399999999998</v>
      </c>
      <c r="O872" s="13">
        <f t="shared" si="765"/>
        <v>7331.25</v>
      </c>
      <c r="P872" s="67">
        <v>16774.300000000003</v>
      </c>
      <c r="Q872" s="13">
        <f t="shared" si="760"/>
        <v>21193.49</v>
      </c>
      <c r="R872" s="13">
        <f t="shared" si="766"/>
        <v>5292.3</v>
      </c>
      <c r="S872" s="42">
        <f t="shared" si="769"/>
        <v>13306.509999999998</v>
      </c>
    </row>
    <row r="873" spans="1:19" s="14" customFormat="1" ht="12">
      <c r="A873" s="11">
        <f t="shared" si="767"/>
        <v>749</v>
      </c>
      <c r="B873" s="12" t="s">
        <v>925</v>
      </c>
      <c r="C873" s="12" t="s">
        <v>321</v>
      </c>
      <c r="D873" s="11" t="s">
        <v>29</v>
      </c>
      <c r="E873" s="11" t="s">
        <v>30</v>
      </c>
      <c r="F873" s="13">
        <v>34500</v>
      </c>
      <c r="G873" s="13">
        <v>0</v>
      </c>
      <c r="H873" s="13">
        <v>0</v>
      </c>
      <c r="I873" s="13">
        <f t="shared" si="757"/>
        <v>990.15</v>
      </c>
      <c r="J873" s="13">
        <f t="shared" si="761"/>
        <v>2449.5</v>
      </c>
      <c r="K873" s="13">
        <f t="shared" si="768"/>
        <v>396.75</v>
      </c>
      <c r="L873" s="13">
        <f t="shared" si="763"/>
        <v>1048.8</v>
      </c>
      <c r="M873" s="13">
        <f t="shared" si="764"/>
        <v>2446.0500000000002</v>
      </c>
      <c r="N873" s="67"/>
      <c r="O873" s="13">
        <f t="shared" si="765"/>
        <v>7331.25</v>
      </c>
      <c r="P873" s="67">
        <v>11749.96</v>
      </c>
      <c r="Q873" s="13">
        <f t="shared" si="760"/>
        <v>13788.91</v>
      </c>
      <c r="R873" s="13">
        <f t="shared" si="766"/>
        <v>5292.3</v>
      </c>
      <c r="S873" s="42">
        <f t="shared" si="769"/>
        <v>20711.09</v>
      </c>
    </row>
    <row r="874" spans="1:19" s="14" customFormat="1" ht="12">
      <c r="A874" s="11">
        <f t="shared" si="767"/>
        <v>750</v>
      </c>
      <c r="B874" s="12" t="s">
        <v>926</v>
      </c>
      <c r="C874" s="12" t="s">
        <v>321</v>
      </c>
      <c r="D874" s="11" t="s">
        <v>45</v>
      </c>
      <c r="E874" s="11" t="s">
        <v>30</v>
      </c>
      <c r="F874" s="13">
        <v>34500</v>
      </c>
      <c r="G874" s="13">
        <v>0</v>
      </c>
      <c r="H874" s="13">
        <v>0</v>
      </c>
      <c r="I874" s="13">
        <f t="shared" si="757"/>
        <v>990.15</v>
      </c>
      <c r="J874" s="13">
        <f t="shared" si="761"/>
        <v>2449.5</v>
      </c>
      <c r="K874" s="13">
        <f t="shared" si="768"/>
        <v>396.75</v>
      </c>
      <c r="L874" s="13">
        <f t="shared" si="763"/>
        <v>1048.8</v>
      </c>
      <c r="M874" s="13">
        <f t="shared" si="764"/>
        <v>2446.0500000000002</v>
      </c>
      <c r="N874" s="67"/>
      <c r="O874" s="13">
        <f t="shared" si="765"/>
        <v>7331.25</v>
      </c>
      <c r="P874" s="67">
        <v>4741.54</v>
      </c>
      <c r="Q874" s="13">
        <f t="shared" si="760"/>
        <v>6780.49</v>
      </c>
      <c r="R874" s="13">
        <f t="shared" si="766"/>
        <v>5292.3</v>
      </c>
      <c r="S874" s="42">
        <f t="shared" si="769"/>
        <v>27719.510000000002</v>
      </c>
    </row>
    <row r="875" spans="1:19" s="14" customFormat="1" ht="12">
      <c r="A875" s="11">
        <f t="shared" si="767"/>
        <v>751</v>
      </c>
      <c r="B875" s="12" t="s">
        <v>927</v>
      </c>
      <c r="C875" s="12" t="s">
        <v>38</v>
      </c>
      <c r="D875" s="11" t="s">
        <v>29</v>
      </c>
      <c r="E875" s="11" t="s">
        <v>41</v>
      </c>
      <c r="F875" s="13">
        <v>30990.04</v>
      </c>
      <c r="G875" s="13">
        <v>0</v>
      </c>
      <c r="H875" s="13">
        <v>0</v>
      </c>
      <c r="I875" s="13">
        <f t="shared" si="757"/>
        <v>889.41414800000007</v>
      </c>
      <c r="J875" s="13">
        <f t="shared" si="761"/>
        <v>2200.2928400000001</v>
      </c>
      <c r="K875" s="13">
        <f t="shared" si="768"/>
        <v>356.38546000000002</v>
      </c>
      <c r="L875" s="13">
        <f t="shared" si="763"/>
        <v>942.097216</v>
      </c>
      <c r="M875" s="13">
        <f t="shared" si="764"/>
        <v>2197.1938360000004</v>
      </c>
      <c r="N875" s="67"/>
      <c r="O875" s="13">
        <f t="shared" si="765"/>
        <v>6585.3834999999999</v>
      </c>
      <c r="P875" s="67">
        <v>0</v>
      </c>
      <c r="Q875" s="13">
        <f t="shared" si="760"/>
        <v>1831.511364</v>
      </c>
      <c r="R875" s="13">
        <f t="shared" si="766"/>
        <v>4753.872136</v>
      </c>
      <c r="S875" s="42">
        <f t="shared" si="769"/>
        <v>29158.528636000003</v>
      </c>
    </row>
    <row r="876" spans="1:19" s="44" customFormat="1" ht="12">
      <c r="A876" s="17">
        <f t="shared" si="767"/>
        <v>752</v>
      </c>
      <c r="B876" s="68" t="s">
        <v>928</v>
      </c>
      <c r="C876" s="68" t="s">
        <v>265</v>
      </c>
      <c r="D876" s="17" t="s">
        <v>29</v>
      </c>
      <c r="E876" s="17" t="s">
        <v>41</v>
      </c>
      <c r="F876" s="42">
        <v>27518.7</v>
      </c>
      <c r="G876" s="42">
        <v>9812.82</v>
      </c>
      <c r="H876" s="42">
        <v>0</v>
      </c>
      <c r="I876" s="42">
        <f t="shared" si="757"/>
        <v>789.78669000000002</v>
      </c>
      <c r="J876" s="42">
        <f t="shared" si="761"/>
        <v>1953.8276999999998</v>
      </c>
      <c r="K876" s="42">
        <f t="shared" si="768"/>
        <v>316.46505000000002</v>
      </c>
      <c r="L876" s="42">
        <f t="shared" si="763"/>
        <v>836.56848000000002</v>
      </c>
      <c r="M876" s="42">
        <f t="shared" si="764"/>
        <v>1951.0758300000002</v>
      </c>
      <c r="N876" s="69">
        <v>1190.1199999999999</v>
      </c>
      <c r="O876" s="42">
        <f t="shared" si="765"/>
        <v>5847.7237499999992</v>
      </c>
      <c r="P876" s="69">
        <v>467.79</v>
      </c>
      <c r="Q876" s="42">
        <f t="shared" si="760"/>
        <v>13097.085169999998</v>
      </c>
      <c r="R876" s="42">
        <f t="shared" si="766"/>
        <v>4221.3685800000003</v>
      </c>
      <c r="S876" s="42">
        <f t="shared" si="769"/>
        <v>14421.614830000002</v>
      </c>
    </row>
    <row r="877" spans="1:19" s="14" customFormat="1" ht="12">
      <c r="A877" s="50" t="s">
        <v>386</v>
      </c>
      <c r="B877" s="57"/>
      <c r="C877" s="57"/>
      <c r="D877" s="55"/>
      <c r="E877" s="55"/>
      <c r="F877" s="57"/>
      <c r="G877" s="57"/>
      <c r="H877" s="56"/>
      <c r="I877" s="57"/>
      <c r="J877" s="56"/>
      <c r="K877" s="56"/>
      <c r="L877" s="57"/>
      <c r="M877" s="56"/>
      <c r="N877" s="70"/>
      <c r="O877" s="56"/>
      <c r="P877" s="70"/>
      <c r="Q877" s="56"/>
      <c r="R877" s="56"/>
      <c r="S877" s="56"/>
    </row>
    <row r="878" spans="1:19" s="44" customFormat="1" ht="12">
      <c r="A878" s="17">
        <f>A876+1</f>
        <v>753</v>
      </c>
      <c r="B878" s="68" t="s">
        <v>929</v>
      </c>
      <c r="C878" s="68" t="s">
        <v>55</v>
      </c>
      <c r="D878" s="17" t="s">
        <v>45</v>
      </c>
      <c r="E878" s="17" t="s">
        <v>41</v>
      </c>
      <c r="F878" s="42">
        <v>60000</v>
      </c>
      <c r="G878" s="42">
        <v>7212.69</v>
      </c>
      <c r="H878" s="42">
        <v>0</v>
      </c>
      <c r="I878" s="42">
        <f>+F878*2.87%</f>
        <v>1722</v>
      </c>
      <c r="J878" s="42">
        <f>F878*7.1%</f>
        <v>4260</v>
      </c>
      <c r="K878" s="42">
        <f>F878*1.15%</f>
        <v>690</v>
      </c>
      <c r="L878" s="42">
        <f t="shared" ref="L878:L880" si="770">+F878*3.04%</f>
        <v>1824</v>
      </c>
      <c r="M878" s="42">
        <f>F878*7.09%</f>
        <v>4254</v>
      </c>
      <c r="N878" s="69"/>
      <c r="O878" s="42">
        <f>I878+J878+K878+L878+M878</f>
        <v>12750</v>
      </c>
      <c r="P878" s="69">
        <v>35286.31</v>
      </c>
      <c r="Q878" s="42">
        <f>+I878+L878+N878+P878+G878+H878</f>
        <v>46045</v>
      </c>
      <c r="R878" s="42">
        <f>+M878+K878+J878</f>
        <v>9204</v>
      </c>
      <c r="S878" s="42">
        <f>+F878-Q878</f>
        <v>13955</v>
      </c>
    </row>
    <row r="879" spans="1:19" s="44" customFormat="1" ht="12">
      <c r="A879" s="17">
        <f>A878+1</f>
        <v>754</v>
      </c>
      <c r="B879" s="68" t="s">
        <v>930</v>
      </c>
      <c r="C879" s="68" t="s">
        <v>60</v>
      </c>
      <c r="D879" s="17" t="s">
        <v>29</v>
      </c>
      <c r="E879" s="17" t="s">
        <v>41</v>
      </c>
      <c r="F879" s="42">
        <v>43287.68</v>
      </c>
      <c r="G879" s="42">
        <v>906.66</v>
      </c>
      <c r="H879" s="42">
        <v>0</v>
      </c>
      <c r="I879" s="42">
        <f>+F879*2.87%</f>
        <v>1242.3564160000001</v>
      </c>
      <c r="J879" s="42">
        <f>F879*7.1%</f>
        <v>3073.4252799999999</v>
      </c>
      <c r="K879" s="42">
        <f>F879*1.15%</f>
        <v>497.80831999999998</v>
      </c>
      <c r="L879" s="42">
        <f t="shared" si="770"/>
        <v>1315.9454720000001</v>
      </c>
      <c r="M879" s="42">
        <f>F879*7.09%</f>
        <v>3069.0965120000001</v>
      </c>
      <c r="N879" s="69"/>
      <c r="O879" s="42">
        <f>I879+J879+K879+L879+M879</f>
        <v>9198.6320000000014</v>
      </c>
      <c r="P879" s="69">
        <v>0</v>
      </c>
      <c r="Q879" s="42">
        <f>+I879+L879+N879+P879+G879+H879</f>
        <v>3464.9618879999998</v>
      </c>
      <c r="R879" s="42">
        <f>+M879+K879+J879</f>
        <v>6640.3301119999996</v>
      </c>
      <c r="S879" s="42">
        <f>+F879-Q879</f>
        <v>39822.718112000002</v>
      </c>
    </row>
    <row r="880" spans="1:19" s="44" customFormat="1" ht="12">
      <c r="A880" s="17">
        <f>A879+1</f>
        <v>755</v>
      </c>
      <c r="B880" s="68" t="s">
        <v>931</v>
      </c>
      <c r="C880" s="68" t="s">
        <v>321</v>
      </c>
      <c r="D880" s="17" t="s">
        <v>45</v>
      </c>
      <c r="E880" s="17" t="s">
        <v>30</v>
      </c>
      <c r="F880" s="42">
        <v>34500</v>
      </c>
      <c r="G880" s="42">
        <v>0</v>
      </c>
      <c r="H880" s="42">
        <v>0</v>
      </c>
      <c r="I880" s="42">
        <f>+F880*2.87%</f>
        <v>990.15</v>
      </c>
      <c r="J880" s="42">
        <f t="shared" ref="J880" si="771">F880*7.1%</f>
        <v>2449.5</v>
      </c>
      <c r="K880" s="42">
        <f t="shared" ref="K880" si="772">F880*1.15%</f>
        <v>396.75</v>
      </c>
      <c r="L880" s="42">
        <f t="shared" si="770"/>
        <v>1048.8</v>
      </c>
      <c r="M880" s="42">
        <f t="shared" ref="M880" si="773">F880*7.09%</f>
        <v>2446.0500000000002</v>
      </c>
      <c r="N880" s="69"/>
      <c r="O880" s="42">
        <f t="shared" ref="O880" si="774">I880+J880+K880+L880+M880</f>
        <v>7331.25</v>
      </c>
      <c r="P880" s="69">
        <v>8099.75</v>
      </c>
      <c r="Q880" s="42">
        <f>+I880+L880+N880+P880+G880+H880</f>
        <v>10138.700000000001</v>
      </c>
      <c r="R880" s="42">
        <f t="shared" ref="R880" si="775">+M880+K880+J880</f>
        <v>5292.3</v>
      </c>
      <c r="S880" s="42">
        <f>+F880-Q880</f>
        <v>24361.3</v>
      </c>
    </row>
    <row r="881" spans="1:19" s="44" customFormat="1" ht="12">
      <c r="A881" s="17">
        <f>A880+1</f>
        <v>756</v>
      </c>
      <c r="B881" s="68" t="s">
        <v>932</v>
      </c>
      <c r="C881" s="68" t="s">
        <v>213</v>
      </c>
      <c r="D881" s="17" t="s">
        <v>29</v>
      </c>
      <c r="E881" s="17" t="s">
        <v>30</v>
      </c>
      <c r="F881" s="42">
        <v>89100</v>
      </c>
      <c r="G881" s="42">
        <v>16598.169999999998</v>
      </c>
      <c r="H881" s="42">
        <v>0</v>
      </c>
      <c r="I881" s="42">
        <f>+F881*2.87%</f>
        <v>2557.17</v>
      </c>
      <c r="J881" s="42">
        <f>F881*7.1%</f>
        <v>6326.0999999999995</v>
      </c>
      <c r="K881" s="42">
        <f t="shared" ref="K881:K889" si="776">62400*1.15%</f>
        <v>717.6</v>
      </c>
      <c r="L881" s="42">
        <f t="shared" ref="L881:L883" si="777">+F881*3.04%</f>
        <v>2708.64</v>
      </c>
      <c r="M881" s="42">
        <f>F881*7.09%</f>
        <v>6317.1900000000005</v>
      </c>
      <c r="N881" s="69"/>
      <c r="O881" s="42">
        <f>I881+J881+K881+L881+M881</f>
        <v>18626.7</v>
      </c>
      <c r="P881" s="69">
        <v>1366.51</v>
      </c>
      <c r="Q881" s="42">
        <f>+I881+L881+N881+P881+G881+H881</f>
        <v>23230.489999999998</v>
      </c>
      <c r="R881" s="42">
        <f>+M881+K881+J881</f>
        <v>13360.89</v>
      </c>
      <c r="S881" s="42">
        <f>+F881-Q881</f>
        <v>65869.510000000009</v>
      </c>
    </row>
    <row r="882" spans="1:19" s="14" customFormat="1" ht="12">
      <c r="A882" s="50" t="s">
        <v>390</v>
      </c>
      <c r="B882" s="57"/>
      <c r="C882" s="57"/>
      <c r="D882" s="55"/>
      <c r="E882" s="55"/>
      <c r="F882" s="57"/>
      <c r="G882" s="57"/>
      <c r="H882" s="56"/>
      <c r="I882" s="57"/>
      <c r="J882" s="56"/>
      <c r="K882" s="56"/>
      <c r="L882" s="57"/>
      <c r="M882" s="56"/>
      <c r="N882" s="70"/>
      <c r="O882" s="56"/>
      <c r="P882" s="70"/>
      <c r="Q882" s="56"/>
      <c r="R882" s="56"/>
      <c r="S882" s="56"/>
    </row>
    <row r="883" spans="1:19" s="44" customFormat="1" ht="12">
      <c r="A883" s="17">
        <f>A881+1</f>
        <v>757</v>
      </c>
      <c r="B883" s="68" t="s">
        <v>933</v>
      </c>
      <c r="C883" s="68" t="s">
        <v>213</v>
      </c>
      <c r="D883" s="17" t="s">
        <v>29</v>
      </c>
      <c r="E883" s="17" t="s">
        <v>30</v>
      </c>
      <c r="F883" s="42">
        <v>89100</v>
      </c>
      <c r="G883" s="42">
        <v>9541.42</v>
      </c>
      <c r="H883" s="42">
        <v>0</v>
      </c>
      <c r="I883" s="42">
        <f>+F883*2.87%</f>
        <v>2557.17</v>
      </c>
      <c r="J883" s="42">
        <f>F883*7.1%</f>
        <v>6326.0999999999995</v>
      </c>
      <c r="K883" s="42">
        <f t="shared" si="776"/>
        <v>717.6</v>
      </c>
      <c r="L883" s="13">
        <f t="shared" si="777"/>
        <v>2708.64</v>
      </c>
      <c r="M883" s="42">
        <f>F883*7.09%</f>
        <v>6317.1900000000005</v>
      </c>
      <c r="N883" s="69"/>
      <c r="O883" s="42">
        <f>I883+J883+K883+L883+M883</f>
        <v>18626.7</v>
      </c>
      <c r="P883" s="69">
        <v>6810.51</v>
      </c>
      <c r="Q883" s="42">
        <f>+I883+L883+N883+P883+G883+H883</f>
        <v>21617.739999999998</v>
      </c>
      <c r="R883" s="42">
        <f>+M883+K883+J883</f>
        <v>13360.89</v>
      </c>
      <c r="S883" s="42">
        <f>+F883-Q883</f>
        <v>67482.260000000009</v>
      </c>
    </row>
    <row r="884" spans="1:19" s="14" customFormat="1" ht="12">
      <c r="A884" s="50" t="s">
        <v>401</v>
      </c>
      <c r="B884" s="57"/>
      <c r="C884" s="57"/>
      <c r="D884" s="55"/>
      <c r="E884" s="55"/>
      <c r="F884" s="57"/>
      <c r="G884" s="57"/>
      <c r="H884" s="56"/>
      <c r="I884" s="57"/>
      <c r="J884" s="56"/>
      <c r="K884" s="56"/>
      <c r="L884" s="57"/>
      <c r="M884" s="56"/>
      <c r="N884" s="70"/>
      <c r="O884" s="56"/>
      <c r="P884" s="70"/>
      <c r="Q884" s="70"/>
      <c r="R884" s="56"/>
      <c r="S884" s="56"/>
    </row>
    <row r="885" spans="1:19" s="14" customFormat="1" ht="12">
      <c r="A885" s="17">
        <f>A883+1</f>
        <v>758</v>
      </c>
      <c r="B885" s="12" t="s">
        <v>934</v>
      </c>
      <c r="C885" s="12" t="s">
        <v>213</v>
      </c>
      <c r="D885" s="11" t="s">
        <v>29</v>
      </c>
      <c r="E885" s="11" t="s">
        <v>30</v>
      </c>
      <c r="F885" s="13">
        <v>111330.92</v>
      </c>
      <c r="G885" s="13">
        <v>21827.43</v>
      </c>
      <c r="H885" s="13">
        <v>0</v>
      </c>
      <c r="I885" s="13">
        <f t="shared" si="757"/>
        <v>3195.197404</v>
      </c>
      <c r="J885" s="13">
        <f t="shared" ref="J885:J890" si="778">F885*7.1%</f>
        <v>7904.4953199999991</v>
      </c>
      <c r="K885" s="13">
        <f t="shared" si="776"/>
        <v>717.6</v>
      </c>
      <c r="L885" s="13">
        <f t="shared" ref="L885:L890" si="779">+F885*3.04%</f>
        <v>3384.4599680000001</v>
      </c>
      <c r="M885" s="13">
        <f t="shared" ref="M885:M890" si="780">F885*7.09%</f>
        <v>7893.362228</v>
      </c>
      <c r="N885" s="67"/>
      <c r="O885" s="13">
        <f t="shared" ref="O885:O889" si="781">I885+J885+K885+L885+M885</f>
        <v>23095.11492</v>
      </c>
      <c r="P885" s="67">
        <v>37123.9</v>
      </c>
      <c r="Q885" s="13">
        <f t="shared" si="760"/>
        <v>65530.987372000003</v>
      </c>
      <c r="R885" s="13">
        <f t="shared" ref="R885:R890" si="782">+M885+K885+J885</f>
        <v>16515.457547999998</v>
      </c>
      <c r="S885" s="42">
        <f t="shared" si="769"/>
        <v>45799.932627999995</v>
      </c>
    </row>
    <row r="886" spans="1:19" s="14" customFormat="1" ht="12">
      <c r="A886" s="11">
        <f>A885+1</f>
        <v>759</v>
      </c>
      <c r="B886" s="12" t="s">
        <v>935</v>
      </c>
      <c r="C886" s="12" t="s">
        <v>213</v>
      </c>
      <c r="D886" s="11" t="s">
        <v>29</v>
      </c>
      <c r="E886" s="11" t="s">
        <v>30</v>
      </c>
      <c r="F886" s="13">
        <v>89100</v>
      </c>
      <c r="G886" s="13">
        <v>16003.11</v>
      </c>
      <c r="H886" s="13">
        <v>0</v>
      </c>
      <c r="I886" s="13">
        <f t="shared" si="757"/>
        <v>2557.17</v>
      </c>
      <c r="J886" s="13">
        <f t="shared" si="778"/>
        <v>6326.0999999999995</v>
      </c>
      <c r="K886" s="13">
        <f t="shared" si="776"/>
        <v>717.6</v>
      </c>
      <c r="L886" s="13">
        <f t="shared" si="779"/>
        <v>2708.64</v>
      </c>
      <c r="M886" s="13">
        <f t="shared" si="780"/>
        <v>6317.1900000000005</v>
      </c>
      <c r="N886" s="67">
        <v>2380.2399999999998</v>
      </c>
      <c r="O886" s="13">
        <f t="shared" si="781"/>
        <v>18626.7</v>
      </c>
      <c r="P886" s="69">
        <v>12407.51</v>
      </c>
      <c r="Q886" s="42">
        <f t="shared" si="760"/>
        <v>36056.67</v>
      </c>
      <c r="R886" s="42">
        <f t="shared" si="782"/>
        <v>13360.89</v>
      </c>
      <c r="S886" s="42">
        <f t="shared" si="769"/>
        <v>53043.33</v>
      </c>
    </row>
    <row r="887" spans="1:19" s="14" customFormat="1" ht="12">
      <c r="A887" s="11">
        <f t="shared" ref="A887:A890" si="783">A886+1</f>
        <v>760</v>
      </c>
      <c r="B887" s="12" t="s">
        <v>936</v>
      </c>
      <c r="C887" s="12" t="s">
        <v>213</v>
      </c>
      <c r="D887" s="11" t="s">
        <v>29</v>
      </c>
      <c r="E887" s="11" t="s">
        <v>30</v>
      </c>
      <c r="F887" s="13">
        <v>89100</v>
      </c>
      <c r="G887" s="13">
        <v>16598.169999999998</v>
      </c>
      <c r="H887" s="13">
        <v>0</v>
      </c>
      <c r="I887" s="13">
        <f t="shared" si="757"/>
        <v>2557.17</v>
      </c>
      <c r="J887" s="13">
        <f t="shared" si="778"/>
        <v>6326.0999999999995</v>
      </c>
      <c r="K887" s="13">
        <f t="shared" si="776"/>
        <v>717.6</v>
      </c>
      <c r="L887" s="13">
        <f t="shared" si="779"/>
        <v>2708.64</v>
      </c>
      <c r="M887" s="13">
        <f t="shared" si="780"/>
        <v>6317.1900000000005</v>
      </c>
      <c r="N887" s="67"/>
      <c r="O887" s="13">
        <f t="shared" si="781"/>
        <v>18626.7</v>
      </c>
      <c r="P887" s="67">
        <v>32369.51</v>
      </c>
      <c r="Q887" s="13">
        <f t="shared" si="760"/>
        <v>54233.49</v>
      </c>
      <c r="R887" s="13">
        <f t="shared" si="782"/>
        <v>13360.89</v>
      </c>
      <c r="S887" s="42">
        <f t="shared" si="769"/>
        <v>34866.51</v>
      </c>
    </row>
    <row r="888" spans="1:19" s="14" customFormat="1" ht="12">
      <c r="A888" s="11">
        <f t="shared" si="783"/>
        <v>761</v>
      </c>
      <c r="B888" s="12" t="s">
        <v>937</v>
      </c>
      <c r="C888" s="12" t="s">
        <v>213</v>
      </c>
      <c r="D888" s="11" t="s">
        <v>29</v>
      </c>
      <c r="E888" s="11" t="s">
        <v>41</v>
      </c>
      <c r="F888" s="13">
        <v>89100</v>
      </c>
      <c r="G888" s="13">
        <v>16003.11</v>
      </c>
      <c r="H888" s="13">
        <v>0</v>
      </c>
      <c r="I888" s="13">
        <f t="shared" si="757"/>
        <v>2557.17</v>
      </c>
      <c r="J888" s="13">
        <f t="shared" si="778"/>
        <v>6326.0999999999995</v>
      </c>
      <c r="K888" s="13">
        <f t="shared" si="776"/>
        <v>717.6</v>
      </c>
      <c r="L888" s="13">
        <f t="shared" si="779"/>
        <v>2708.64</v>
      </c>
      <c r="M888" s="13">
        <f t="shared" si="780"/>
        <v>6317.1900000000005</v>
      </c>
      <c r="N888" s="67">
        <v>2380.2399999999998</v>
      </c>
      <c r="O888" s="13">
        <f>I888+J888+K888+L888+M888</f>
        <v>18626.7</v>
      </c>
      <c r="P888" s="67">
        <v>14231.51</v>
      </c>
      <c r="Q888" s="13">
        <f t="shared" si="760"/>
        <v>37880.67</v>
      </c>
      <c r="R888" s="13">
        <f t="shared" si="782"/>
        <v>13360.89</v>
      </c>
      <c r="S888" s="42">
        <f t="shared" si="769"/>
        <v>51219.33</v>
      </c>
    </row>
    <row r="889" spans="1:19" s="14" customFormat="1" ht="12">
      <c r="A889" s="11">
        <f t="shared" si="783"/>
        <v>762</v>
      </c>
      <c r="B889" s="12" t="s">
        <v>938</v>
      </c>
      <c r="C889" s="12" t="s">
        <v>213</v>
      </c>
      <c r="D889" s="11" t="s">
        <v>29</v>
      </c>
      <c r="E889" s="11" t="s">
        <v>30</v>
      </c>
      <c r="F889" s="13">
        <v>89100</v>
      </c>
      <c r="G889" s="13">
        <v>16300.64</v>
      </c>
      <c r="H889" s="13">
        <v>0</v>
      </c>
      <c r="I889" s="13">
        <f t="shared" si="757"/>
        <v>2557.17</v>
      </c>
      <c r="J889" s="13">
        <f t="shared" si="778"/>
        <v>6326.0999999999995</v>
      </c>
      <c r="K889" s="13">
        <f t="shared" si="776"/>
        <v>717.6</v>
      </c>
      <c r="L889" s="13">
        <f t="shared" si="779"/>
        <v>2708.64</v>
      </c>
      <c r="M889" s="13">
        <f t="shared" si="780"/>
        <v>6317.1900000000005</v>
      </c>
      <c r="N889" s="67"/>
      <c r="O889" s="13">
        <f t="shared" si="781"/>
        <v>18626.7</v>
      </c>
      <c r="P889" s="67">
        <f>17360.51</f>
        <v>17360.509999999998</v>
      </c>
      <c r="Q889" s="13">
        <f t="shared" si="760"/>
        <v>38926.959999999999</v>
      </c>
      <c r="R889" s="13">
        <f t="shared" si="782"/>
        <v>13360.89</v>
      </c>
      <c r="S889" s="42">
        <f t="shared" si="769"/>
        <v>50173.04</v>
      </c>
    </row>
    <row r="890" spans="1:19" s="14" customFormat="1" ht="12">
      <c r="A890" s="11">
        <f t="shared" si="783"/>
        <v>763</v>
      </c>
      <c r="B890" s="12" t="s">
        <v>939</v>
      </c>
      <c r="C890" s="12" t="s">
        <v>213</v>
      </c>
      <c r="D890" s="11" t="s">
        <v>29</v>
      </c>
      <c r="E890" s="11" t="s">
        <v>41</v>
      </c>
      <c r="F890" s="13">
        <v>89100</v>
      </c>
      <c r="G890" s="13">
        <v>16598.169999999998</v>
      </c>
      <c r="H890" s="13">
        <v>0</v>
      </c>
      <c r="I890" s="13">
        <f t="shared" si="757"/>
        <v>2557.17</v>
      </c>
      <c r="J890" s="13">
        <f t="shared" si="778"/>
        <v>6326.0999999999995</v>
      </c>
      <c r="K890" s="13">
        <f>62400*1.15%</f>
        <v>717.6</v>
      </c>
      <c r="L890" s="13">
        <f t="shared" si="779"/>
        <v>2708.64</v>
      </c>
      <c r="M890" s="13">
        <f t="shared" si="780"/>
        <v>6317.1900000000005</v>
      </c>
      <c r="N890" s="67"/>
      <c r="O890" s="13">
        <f>I890+J890+K890+L890+M890</f>
        <v>18626.7</v>
      </c>
      <c r="P890" s="16">
        <v>1366.51</v>
      </c>
      <c r="Q890" s="13">
        <f t="shared" si="760"/>
        <v>23230.489999999998</v>
      </c>
      <c r="R890" s="13">
        <f t="shared" si="782"/>
        <v>13360.89</v>
      </c>
      <c r="S890" s="42">
        <f t="shared" si="769"/>
        <v>65869.510000000009</v>
      </c>
    </row>
    <row r="891" spans="1:19">
      <c r="A891" s="63"/>
      <c r="B891" s="64"/>
      <c r="C891" s="64"/>
      <c r="D891" s="86" t="s">
        <v>940</v>
      </c>
      <c r="E891" s="86"/>
      <c r="F891" s="8">
        <f t="shared" ref="F891:S891" si="784">SUM(F17:F890)</f>
        <v>36657792.389999986</v>
      </c>
      <c r="G891" s="8">
        <f>SUM(G17:G890)</f>
        <v>3136488.9999999949</v>
      </c>
      <c r="H891" s="8">
        <f t="shared" si="784"/>
        <v>0</v>
      </c>
      <c r="I891" s="8">
        <f t="shared" si="784"/>
        <v>1052078.6415930078</v>
      </c>
      <c r="J891" s="8">
        <f t="shared" si="784"/>
        <v>2602703.2596900063</v>
      </c>
      <c r="K891" s="8">
        <f t="shared" si="784"/>
        <v>343137.55464499979</v>
      </c>
      <c r="L891" s="8">
        <f t="shared" si="784"/>
        <v>1097036.8780640082</v>
      </c>
      <c r="M891" s="8">
        <f t="shared" si="784"/>
        <v>2558549.8241689987</v>
      </c>
      <c r="N891" s="9">
        <f>SUM(N17:N890)</f>
        <v>197559.91999999969</v>
      </c>
      <c r="O891" s="8">
        <f t="shared" si="784"/>
        <v>7653408.7301610168</v>
      </c>
      <c r="P891" s="8">
        <f>SUM(P17:P890)</f>
        <v>5873269.1999999899</v>
      </c>
      <c r="Q891" s="8">
        <f t="shared" si="784"/>
        <v>11356433.639656978</v>
      </c>
      <c r="R891" s="8">
        <f t="shared" si="784"/>
        <v>5504293.2105039544</v>
      </c>
      <c r="S891" s="8">
        <f t="shared" si="784"/>
        <v>25301358.750343148</v>
      </c>
    </row>
    <row r="909" spans="6:6" ht="15">
      <c r="F909" s="83"/>
    </row>
    <row r="910" spans="6:6" ht="15">
      <c r="F910" s="83"/>
    </row>
    <row r="911" spans="6:6" ht="15">
      <c r="F911" s="83"/>
    </row>
    <row r="916" spans="7:7" ht="15">
      <c r="G916" s="83"/>
    </row>
    <row r="917" spans="7:7" ht="15">
      <c r="G917" s="83"/>
    </row>
    <row r="918" spans="7:7" ht="15">
      <c r="G918" s="83"/>
    </row>
  </sheetData>
  <mergeCells count="29">
    <mergeCell ref="A10:S10"/>
    <mergeCell ref="A11:S11"/>
    <mergeCell ref="M12:R12"/>
    <mergeCell ref="A13:A15"/>
    <mergeCell ref="B13:B15"/>
    <mergeCell ref="C13:C15"/>
    <mergeCell ref="D13:D15"/>
    <mergeCell ref="E13:E15"/>
    <mergeCell ref="F13:F15"/>
    <mergeCell ref="S13:S15"/>
    <mergeCell ref="I14:J14"/>
    <mergeCell ref="K14:K15"/>
    <mergeCell ref="L14:M14"/>
    <mergeCell ref="N14:N15"/>
    <mergeCell ref="O14:O15"/>
    <mergeCell ref="Q14:Q15"/>
    <mergeCell ref="R14:R15"/>
    <mergeCell ref="A233:C233"/>
    <mergeCell ref="A330:C330"/>
    <mergeCell ref="A435:C435"/>
    <mergeCell ref="G13:G15"/>
    <mergeCell ref="H13:H15"/>
    <mergeCell ref="I13:O13"/>
    <mergeCell ref="Q13:R13"/>
    <mergeCell ref="A547:C547"/>
    <mergeCell ref="A650:C650"/>
    <mergeCell ref="A797:C797"/>
    <mergeCell ref="D891:E891"/>
    <mergeCell ref="P14:P15"/>
  </mergeCells>
  <conditionalFormatting sqref="B233">
    <cfRule type="duplicateValues" dxfId="41" priority="76"/>
  </conditionalFormatting>
  <conditionalFormatting sqref="B658">
    <cfRule type="duplicateValues" dxfId="40" priority="74"/>
  </conditionalFormatting>
  <conditionalFormatting sqref="B659">
    <cfRule type="duplicateValues" dxfId="39" priority="73"/>
  </conditionalFormatting>
  <conditionalFormatting sqref="B334">
    <cfRule type="duplicateValues" dxfId="38" priority="72"/>
  </conditionalFormatting>
  <conditionalFormatting sqref="B185">
    <cfRule type="duplicateValues" dxfId="37" priority="71"/>
  </conditionalFormatting>
  <conditionalFormatting sqref="B528">
    <cfRule type="duplicateValues" dxfId="36" priority="69"/>
  </conditionalFormatting>
  <conditionalFormatting sqref="B772">
    <cfRule type="duplicateValues" dxfId="35" priority="68"/>
  </conditionalFormatting>
  <conditionalFormatting sqref="B640">
    <cfRule type="duplicateValues" dxfId="34" priority="67"/>
  </conditionalFormatting>
  <conditionalFormatting sqref="B415">
    <cfRule type="duplicateValues" dxfId="33" priority="66"/>
  </conditionalFormatting>
  <conditionalFormatting sqref="B882">
    <cfRule type="duplicateValues" dxfId="32" priority="65"/>
  </conditionalFormatting>
  <conditionalFormatting sqref="B21">
    <cfRule type="duplicateValues" dxfId="31" priority="64"/>
  </conditionalFormatting>
  <conditionalFormatting sqref="B216">
    <cfRule type="duplicateValues" dxfId="30" priority="62"/>
  </conditionalFormatting>
  <conditionalFormatting sqref="B23">
    <cfRule type="duplicateValues" dxfId="29" priority="61"/>
  </conditionalFormatting>
  <conditionalFormatting sqref="B91">
    <cfRule type="duplicateValues" dxfId="28" priority="60"/>
  </conditionalFormatting>
  <conditionalFormatting sqref="B437">
    <cfRule type="duplicateValues" dxfId="27" priority="59"/>
  </conditionalFormatting>
  <conditionalFormatting sqref="B779">
    <cfRule type="duplicateValues" dxfId="26" priority="57"/>
  </conditionalFormatting>
  <conditionalFormatting sqref="B778">
    <cfRule type="duplicateValues" dxfId="25" priority="55"/>
  </conditionalFormatting>
  <conditionalFormatting sqref="B227">
    <cfRule type="duplicateValues" dxfId="24" priority="53"/>
  </conditionalFormatting>
  <conditionalFormatting sqref="B439">
    <cfRule type="duplicateValues" dxfId="23" priority="52"/>
  </conditionalFormatting>
  <conditionalFormatting sqref="B781">
    <cfRule type="duplicateValues" dxfId="22" priority="50"/>
  </conditionalFormatting>
  <conditionalFormatting sqref="B22">
    <cfRule type="duplicateValues" dxfId="21" priority="49"/>
  </conditionalFormatting>
  <conditionalFormatting sqref="B93">
    <cfRule type="duplicateValues" dxfId="20" priority="47"/>
  </conditionalFormatting>
  <conditionalFormatting sqref="B151">
    <cfRule type="duplicateValues" dxfId="19" priority="35"/>
  </conditionalFormatting>
  <conditionalFormatting sqref="B152:B154">
    <cfRule type="duplicateValues" dxfId="18" priority="33"/>
  </conditionalFormatting>
  <conditionalFormatting sqref="B354">
    <cfRule type="duplicateValues" dxfId="17" priority="31"/>
  </conditionalFormatting>
  <conditionalFormatting sqref="B443">
    <cfRule type="duplicateValues" dxfId="16" priority="27"/>
  </conditionalFormatting>
  <conditionalFormatting sqref="B444:B445">
    <cfRule type="duplicateValues" dxfId="15" priority="25"/>
  </conditionalFormatting>
  <conditionalFormatting sqref="B561">
    <cfRule type="duplicateValues" dxfId="14" priority="22"/>
  </conditionalFormatting>
  <conditionalFormatting sqref="B562">
    <cfRule type="duplicateValues" dxfId="13" priority="21"/>
  </conditionalFormatting>
  <conditionalFormatting sqref="B524">
    <cfRule type="duplicateValues" dxfId="12" priority="17"/>
  </conditionalFormatting>
  <conditionalFormatting sqref="B637">
    <cfRule type="duplicateValues" dxfId="11" priority="16"/>
  </conditionalFormatting>
  <conditionalFormatting sqref="B638">
    <cfRule type="duplicateValues" dxfId="10" priority="15"/>
  </conditionalFormatting>
  <conditionalFormatting sqref="B633">
    <cfRule type="duplicateValues" dxfId="9" priority="13"/>
  </conditionalFormatting>
  <conditionalFormatting sqref="B648">
    <cfRule type="duplicateValues" dxfId="8" priority="11"/>
  </conditionalFormatting>
  <conditionalFormatting sqref="B878:B880">
    <cfRule type="duplicateValues" dxfId="7" priority="8"/>
  </conditionalFormatting>
  <conditionalFormatting sqref="B320">
    <cfRule type="duplicateValues" dxfId="6" priority="7"/>
  </conditionalFormatting>
  <conditionalFormatting sqref="B321">
    <cfRule type="duplicateValues" dxfId="5" priority="5"/>
  </conditionalFormatting>
  <conditionalFormatting sqref="B24">
    <cfRule type="duplicateValues" dxfId="4" priority="4"/>
  </conditionalFormatting>
  <conditionalFormatting sqref="B92">
    <cfRule type="duplicateValues" dxfId="3" priority="3"/>
  </conditionalFormatting>
  <conditionalFormatting sqref="B883:B1048576 B660:B771 B1:B20 B335:B353 B641:B647 B416:B436 B773:B777 B234:B319 B25:B27 B186:B215 B529:B560 B94:B150 B438 B29:B66 B68:B90 B780 B782:B877 B155:B169 B355:B414 B446:B523 B440:B442 B563:B632 B525:B527 B639 B634:B636 B649:B657 B881 B322:B333 B228:B232 B218:B226 B171:B184">
    <cfRule type="duplicateValues" dxfId="2" priority="88"/>
  </conditionalFormatting>
  <conditionalFormatting sqref="B217">
    <cfRule type="duplicateValues" dxfId="1" priority="2"/>
  </conditionalFormatting>
  <conditionalFormatting sqref="B170">
    <cfRule type="duplicateValues" dxfId="0" priority="1"/>
  </conditionalFormatting>
  <pageMargins left="0.51181102362204722" right="0.51181102362204722" top="0.35433070866141736" bottom="0.35433070866141736" header="0.31496062992125984" footer="0.31496062992125984"/>
  <pageSetup paperSize="5" scale="62" orientation="landscape" r:id="rId1"/>
  <ignoredErrors>
    <ignoredError sqref="K296 K298 K301 L182:M182 A4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dcterms:created xsi:type="dcterms:W3CDTF">2021-06-30T15:21:54Z</dcterms:created>
  <dcterms:modified xsi:type="dcterms:W3CDTF">2021-10-06T21:23:58Z</dcterms:modified>
  <cp:category/>
  <cp:contentStatus/>
</cp:coreProperties>
</file>