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/>
  <mc:AlternateContent xmlns:mc="http://schemas.openxmlformats.org/markup-compatibility/2006">
    <mc:Choice Requires="x15">
      <x15ac:absPath xmlns:x15ac="http://schemas.microsoft.com/office/spreadsheetml/2010/11/ac" url="Z:\AÑO 2024\Portal 2024\OCTUBRE 2024\"/>
    </mc:Choice>
  </mc:AlternateContent>
  <xr:revisionPtr revIDLastSave="0" documentId="13_ncr:1_{10109745-4E7B-43CF-AD38-36AECF852756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OCTUBRE 2024" sheetId="26" r:id="rId1"/>
  </sheets>
  <definedNames>
    <definedName name="_xlnm._FilterDatabase" localSheetId="0" hidden="1">'OCTUBRE 2024'!$B$17:$W$86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26" l="1"/>
  <c r="B19" i="26" s="1"/>
  <c r="B20" i="26" s="1"/>
  <c r="B21" i="26" s="1"/>
  <c r="B22" i="26" s="1"/>
  <c r="B23" i="26" s="1"/>
  <c r="B24" i="26" s="1"/>
  <c r="B25" i="26" s="1"/>
  <c r="B26" i="26" s="1"/>
  <c r="B27" i="26" s="1"/>
  <c r="B28" i="26" s="1"/>
  <c r="J86" i="26"/>
  <c r="K86" i="26"/>
  <c r="L86" i="26"/>
  <c r="R86" i="26"/>
  <c r="T86" i="26"/>
  <c r="M82" i="26"/>
  <c r="N82" i="26"/>
  <c r="O82" i="26"/>
  <c r="P82" i="26"/>
  <c r="Q82" i="26"/>
  <c r="M43" i="26"/>
  <c r="N43" i="26"/>
  <c r="O43" i="26"/>
  <c r="P43" i="26"/>
  <c r="Q43" i="26"/>
  <c r="M26" i="26"/>
  <c r="N26" i="26"/>
  <c r="O26" i="26"/>
  <c r="P26" i="26"/>
  <c r="Q26" i="26"/>
  <c r="V26" i="26" s="1"/>
  <c r="M27" i="26"/>
  <c r="N27" i="26"/>
  <c r="O27" i="26"/>
  <c r="P27" i="26"/>
  <c r="Q27" i="26"/>
  <c r="M28" i="26"/>
  <c r="N28" i="26"/>
  <c r="O28" i="26"/>
  <c r="P28" i="26"/>
  <c r="Q28" i="26"/>
  <c r="Q85" i="26"/>
  <c r="P85" i="26"/>
  <c r="O85" i="26"/>
  <c r="N85" i="26"/>
  <c r="M85" i="26"/>
  <c r="Q84" i="26"/>
  <c r="P84" i="26"/>
  <c r="O84" i="26"/>
  <c r="N84" i="26"/>
  <c r="M84" i="26"/>
  <c r="Q81" i="26"/>
  <c r="P81" i="26"/>
  <c r="O81" i="26"/>
  <c r="N81" i="26"/>
  <c r="M81" i="26"/>
  <c r="Q80" i="26"/>
  <c r="P80" i="26"/>
  <c r="O80" i="26"/>
  <c r="N80" i="26"/>
  <c r="M80" i="26"/>
  <c r="Q79" i="26"/>
  <c r="P79" i="26"/>
  <c r="O79" i="26"/>
  <c r="N79" i="26"/>
  <c r="M79" i="26"/>
  <c r="Q78" i="26"/>
  <c r="P78" i="26"/>
  <c r="O78" i="26"/>
  <c r="N78" i="26"/>
  <c r="M78" i="26"/>
  <c r="Q77" i="26"/>
  <c r="P77" i="26"/>
  <c r="O77" i="26"/>
  <c r="N77" i="26"/>
  <c r="M77" i="26"/>
  <c r="Q76" i="26"/>
  <c r="P76" i="26"/>
  <c r="O76" i="26"/>
  <c r="N76" i="26"/>
  <c r="M76" i="26"/>
  <c r="Q75" i="26"/>
  <c r="P75" i="26"/>
  <c r="O75" i="26"/>
  <c r="N75" i="26"/>
  <c r="M75" i="26"/>
  <c r="Q74" i="26"/>
  <c r="P74" i="26"/>
  <c r="O74" i="26"/>
  <c r="N74" i="26"/>
  <c r="M74" i="26"/>
  <c r="Q73" i="26"/>
  <c r="P73" i="26"/>
  <c r="O73" i="26"/>
  <c r="N73" i="26"/>
  <c r="M73" i="26"/>
  <c r="Q72" i="26"/>
  <c r="P72" i="26"/>
  <c r="O72" i="26"/>
  <c r="N72" i="26"/>
  <c r="M72" i="26"/>
  <c r="Q71" i="26"/>
  <c r="P71" i="26"/>
  <c r="O71" i="26"/>
  <c r="N71" i="26"/>
  <c r="M71" i="26"/>
  <c r="Q70" i="26"/>
  <c r="P70" i="26"/>
  <c r="O70" i="26"/>
  <c r="N70" i="26"/>
  <c r="M70" i="26"/>
  <c r="Q69" i="26"/>
  <c r="P69" i="26"/>
  <c r="O69" i="26"/>
  <c r="N69" i="26"/>
  <c r="M69" i="26"/>
  <c r="Q67" i="26"/>
  <c r="P67" i="26"/>
  <c r="O67" i="26"/>
  <c r="N67" i="26"/>
  <c r="M67" i="26"/>
  <c r="Q66" i="26"/>
  <c r="P66" i="26"/>
  <c r="O66" i="26"/>
  <c r="N66" i="26"/>
  <c r="M66" i="26"/>
  <c r="Q65" i="26"/>
  <c r="P65" i="26"/>
  <c r="O65" i="26"/>
  <c r="N65" i="26"/>
  <c r="M65" i="26"/>
  <c r="Q64" i="26"/>
  <c r="P64" i="26"/>
  <c r="O64" i="26"/>
  <c r="N64" i="26"/>
  <c r="M64" i="26"/>
  <c r="Q63" i="26"/>
  <c r="P63" i="26"/>
  <c r="O63" i="26"/>
  <c r="N63" i="26"/>
  <c r="M63" i="26"/>
  <c r="Q62" i="26"/>
  <c r="P62" i="26"/>
  <c r="O62" i="26"/>
  <c r="N62" i="26"/>
  <c r="M62" i="26"/>
  <c r="Q61" i="26"/>
  <c r="P61" i="26"/>
  <c r="O61" i="26"/>
  <c r="N61" i="26"/>
  <c r="M61" i="26"/>
  <c r="Q60" i="26"/>
  <c r="P60" i="26"/>
  <c r="O60" i="26"/>
  <c r="N60" i="26"/>
  <c r="M60" i="26"/>
  <c r="Q59" i="26"/>
  <c r="P59" i="26"/>
  <c r="O59" i="26"/>
  <c r="N59" i="26"/>
  <c r="M59" i="26"/>
  <c r="Q58" i="26"/>
  <c r="P58" i="26"/>
  <c r="O58" i="26"/>
  <c r="N58" i="26"/>
  <c r="M58" i="26"/>
  <c r="Q57" i="26"/>
  <c r="P57" i="26"/>
  <c r="O57" i="26"/>
  <c r="N57" i="26"/>
  <c r="M57" i="26"/>
  <c r="Q56" i="26"/>
  <c r="P56" i="26"/>
  <c r="O56" i="26"/>
  <c r="N56" i="26"/>
  <c r="M56" i="26"/>
  <c r="Q55" i="26"/>
  <c r="P55" i="26"/>
  <c r="O55" i="26"/>
  <c r="N55" i="26"/>
  <c r="M55" i="26"/>
  <c r="Q54" i="26"/>
  <c r="P54" i="26"/>
  <c r="O54" i="26"/>
  <c r="N54" i="26"/>
  <c r="M54" i="26"/>
  <c r="Q52" i="26"/>
  <c r="P52" i="26"/>
  <c r="O52" i="26"/>
  <c r="N52" i="26"/>
  <c r="M52" i="26"/>
  <c r="Q51" i="26"/>
  <c r="P51" i="26"/>
  <c r="O51" i="26"/>
  <c r="N51" i="26"/>
  <c r="M51" i="26"/>
  <c r="Q50" i="26"/>
  <c r="P50" i="26"/>
  <c r="O50" i="26"/>
  <c r="N50" i="26"/>
  <c r="M50" i="26"/>
  <c r="Q49" i="26"/>
  <c r="P49" i="26"/>
  <c r="O49" i="26"/>
  <c r="N49" i="26"/>
  <c r="M49" i="26"/>
  <c r="Q48" i="26"/>
  <c r="P48" i="26"/>
  <c r="O48" i="26"/>
  <c r="N48" i="26"/>
  <c r="M48" i="26"/>
  <c r="Q47" i="26"/>
  <c r="P47" i="26"/>
  <c r="O47" i="26"/>
  <c r="N47" i="26"/>
  <c r="M47" i="26"/>
  <c r="Q46" i="26"/>
  <c r="P46" i="26"/>
  <c r="O46" i="26"/>
  <c r="N46" i="26"/>
  <c r="M46" i="26"/>
  <c r="Q45" i="26"/>
  <c r="P45" i="26"/>
  <c r="O45" i="26"/>
  <c r="N45" i="26"/>
  <c r="M45" i="26"/>
  <c r="Q42" i="26"/>
  <c r="P42" i="26"/>
  <c r="O42" i="26"/>
  <c r="N42" i="26"/>
  <c r="M42" i="26"/>
  <c r="Q41" i="26"/>
  <c r="P41" i="26"/>
  <c r="O41" i="26"/>
  <c r="N41" i="26"/>
  <c r="M41" i="26"/>
  <c r="Q39" i="26"/>
  <c r="P39" i="26"/>
  <c r="O39" i="26"/>
  <c r="N39" i="26"/>
  <c r="M39" i="26"/>
  <c r="Q38" i="26"/>
  <c r="P38" i="26"/>
  <c r="O38" i="26"/>
  <c r="N38" i="26"/>
  <c r="M38" i="26"/>
  <c r="Q37" i="26"/>
  <c r="P37" i="26"/>
  <c r="O37" i="26"/>
  <c r="N37" i="26"/>
  <c r="M37" i="26"/>
  <c r="Q36" i="26"/>
  <c r="P36" i="26"/>
  <c r="O36" i="26"/>
  <c r="N36" i="26"/>
  <c r="M36" i="26"/>
  <c r="Q35" i="26"/>
  <c r="P35" i="26"/>
  <c r="O35" i="26"/>
  <c r="N35" i="26"/>
  <c r="M35" i="26"/>
  <c r="Q34" i="26"/>
  <c r="P34" i="26"/>
  <c r="O34" i="26"/>
  <c r="N34" i="26"/>
  <c r="M34" i="26"/>
  <c r="Q33" i="26"/>
  <c r="P33" i="26"/>
  <c r="O33" i="26"/>
  <c r="N33" i="26"/>
  <c r="M33" i="26"/>
  <c r="Q32" i="26"/>
  <c r="P32" i="26"/>
  <c r="O32" i="26"/>
  <c r="N32" i="26"/>
  <c r="M32" i="26"/>
  <c r="Q31" i="26"/>
  <c r="P31" i="26"/>
  <c r="O31" i="26"/>
  <c r="N31" i="26"/>
  <c r="M31" i="26"/>
  <c r="Q30" i="26"/>
  <c r="P30" i="26"/>
  <c r="O30" i="26"/>
  <c r="N30" i="26"/>
  <c r="M30" i="26"/>
  <c r="Q25" i="26"/>
  <c r="P25" i="26"/>
  <c r="O25" i="26"/>
  <c r="N25" i="26"/>
  <c r="M25" i="26"/>
  <c r="Q24" i="26"/>
  <c r="P24" i="26"/>
  <c r="O24" i="26"/>
  <c r="N24" i="26"/>
  <c r="M24" i="26"/>
  <c r="Q23" i="26"/>
  <c r="P23" i="26"/>
  <c r="O23" i="26"/>
  <c r="N23" i="26"/>
  <c r="M23" i="26"/>
  <c r="Q22" i="26"/>
  <c r="P22" i="26"/>
  <c r="O22" i="26"/>
  <c r="N22" i="26"/>
  <c r="M22" i="26"/>
  <c r="Q21" i="26"/>
  <c r="P21" i="26"/>
  <c r="O21" i="26"/>
  <c r="N21" i="26"/>
  <c r="M21" i="26"/>
  <c r="Q20" i="26"/>
  <c r="P20" i="26"/>
  <c r="O20" i="26"/>
  <c r="N20" i="26"/>
  <c r="M20" i="26"/>
  <c r="Q19" i="26"/>
  <c r="P19" i="26"/>
  <c r="O19" i="26"/>
  <c r="N19" i="26"/>
  <c r="M19" i="26"/>
  <c r="Q18" i="26"/>
  <c r="P18" i="26"/>
  <c r="O18" i="26"/>
  <c r="N18" i="26"/>
  <c r="M18" i="26"/>
  <c r="N86" i="26" l="1"/>
  <c r="V82" i="26"/>
  <c r="O86" i="26"/>
  <c r="P86" i="26"/>
  <c r="V43" i="26"/>
  <c r="M86" i="26"/>
  <c r="Q86" i="26"/>
  <c r="S43" i="26"/>
  <c r="U43" i="26"/>
  <c r="W43" i="26" s="1"/>
  <c r="S82" i="26"/>
  <c r="U82" i="26"/>
  <c r="W82" i="26" s="1"/>
  <c r="B30" i="26"/>
  <c r="B31" i="26" s="1"/>
  <c r="B32" i="26" s="1"/>
  <c r="B33" i="26" s="1"/>
  <c r="B34" i="26" s="1"/>
  <c r="B35" i="26" s="1"/>
  <c r="B36" i="26" s="1"/>
  <c r="B37" i="26" s="1"/>
  <c r="B38" i="26" s="1"/>
  <c r="B39" i="26" s="1"/>
  <c r="S26" i="26"/>
  <c r="U26" i="26"/>
  <c r="W26" i="26" s="1"/>
  <c r="V27" i="26"/>
  <c r="U28" i="26"/>
  <c r="W28" i="26" s="1"/>
  <c r="V28" i="26"/>
  <c r="S27" i="26"/>
  <c r="U27" i="26"/>
  <c r="W27" i="26" s="1"/>
  <c r="S28" i="26"/>
  <c r="U19" i="26"/>
  <c r="W19" i="26" s="1"/>
  <c r="U35" i="26"/>
  <c r="W35" i="26" s="1"/>
  <c r="U50" i="26"/>
  <c r="W50" i="26" s="1"/>
  <c r="U63" i="26"/>
  <c r="W63" i="26" s="1"/>
  <c r="U76" i="26"/>
  <c r="W76" i="26" s="1"/>
  <c r="U37" i="26"/>
  <c r="W37" i="26" s="1"/>
  <c r="U52" i="26"/>
  <c r="W52" i="26" s="1"/>
  <c r="U65" i="26"/>
  <c r="W65" i="26" s="1"/>
  <c r="V25" i="26"/>
  <c r="V42" i="26"/>
  <c r="V55" i="26"/>
  <c r="V34" i="26"/>
  <c r="V39" i="26"/>
  <c r="V80" i="26"/>
  <c r="V75" i="26"/>
  <c r="V57" i="26"/>
  <c r="U47" i="26"/>
  <c r="W47" i="26" s="1"/>
  <c r="S33" i="26"/>
  <c r="U48" i="26"/>
  <c r="W48" i="26" s="1"/>
  <c r="U61" i="26"/>
  <c r="W61" i="26" s="1"/>
  <c r="U74" i="26"/>
  <c r="W74" i="26" s="1"/>
  <c r="V49" i="26"/>
  <c r="V67" i="26"/>
  <c r="V84" i="26"/>
  <c r="V62" i="26"/>
  <c r="U46" i="26"/>
  <c r="W46" i="26" s="1"/>
  <c r="U59" i="26"/>
  <c r="W59" i="26" s="1"/>
  <c r="V70" i="26"/>
  <c r="V30" i="26"/>
  <c r="V45" i="26"/>
  <c r="V23" i="26"/>
  <c r="S60" i="26"/>
  <c r="V32" i="26"/>
  <c r="S69" i="26"/>
  <c r="V33" i="26"/>
  <c r="V50" i="26"/>
  <c r="S34" i="26"/>
  <c r="S49" i="26"/>
  <c r="S62" i="26"/>
  <c r="S75" i="26"/>
  <c r="S24" i="26"/>
  <c r="V24" i="26"/>
  <c r="V56" i="26"/>
  <c r="V69" i="26"/>
  <c r="V47" i="26"/>
  <c r="S41" i="26"/>
  <c r="S81" i="26"/>
  <c r="V19" i="26"/>
  <c r="V61" i="26"/>
  <c r="V76" i="26"/>
  <c r="V81" i="26"/>
  <c r="U22" i="26"/>
  <c r="W22" i="26" s="1"/>
  <c r="U25" i="26"/>
  <c r="W25" i="26" s="1"/>
  <c r="S38" i="26"/>
  <c r="U42" i="26"/>
  <c r="W42" i="26" s="1"/>
  <c r="U54" i="26"/>
  <c r="W54" i="26" s="1"/>
  <c r="U57" i="26"/>
  <c r="W57" i="26" s="1"/>
  <c r="S66" i="26"/>
  <c r="U70" i="26"/>
  <c r="W70" i="26" s="1"/>
  <c r="U79" i="26"/>
  <c r="W79" i="26" s="1"/>
  <c r="U84" i="26"/>
  <c r="W84" i="26" s="1"/>
  <c r="S32" i="26"/>
  <c r="S73" i="26"/>
  <c r="V73" i="26"/>
  <c r="S56" i="26"/>
  <c r="V22" i="26"/>
  <c r="V38" i="26"/>
  <c r="V54" i="26"/>
  <c r="V66" i="26"/>
  <c r="V79" i="26"/>
  <c r="V60" i="26"/>
  <c r="V85" i="26"/>
  <c r="V35" i="26"/>
  <c r="V48" i="26"/>
  <c r="V63" i="26"/>
  <c r="V74" i="26"/>
  <c r="V41" i="26"/>
  <c r="U23" i="26"/>
  <c r="W23" i="26" s="1"/>
  <c r="U39" i="26"/>
  <c r="W39" i="26" s="1"/>
  <c r="U55" i="26"/>
  <c r="W55" i="26" s="1"/>
  <c r="U67" i="26"/>
  <c r="W67" i="26" s="1"/>
  <c r="U80" i="26"/>
  <c r="W80" i="26" s="1"/>
  <c r="V64" i="26"/>
  <c r="V18" i="26"/>
  <c r="V21" i="26"/>
  <c r="S39" i="26"/>
  <c r="S55" i="26"/>
  <c r="S74" i="26"/>
  <c r="V37" i="26"/>
  <c r="V46" i="26"/>
  <c r="U24" i="26"/>
  <c r="W24" i="26" s="1"/>
  <c r="S25" i="26"/>
  <c r="V36" i="26"/>
  <c r="V58" i="26"/>
  <c r="U31" i="26"/>
  <c r="W31" i="26" s="1"/>
  <c r="S48" i="26"/>
  <c r="S67" i="26"/>
  <c r="U72" i="26"/>
  <c r="W72" i="26" s="1"/>
  <c r="U78" i="26"/>
  <c r="W78" i="26" s="1"/>
  <c r="U33" i="26"/>
  <c r="W33" i="26" s="1"/>
  <c r="V59" i="26"/>
  <c r="U34" i="26"/>
  <c r="W34" i="26" s="1"/>
  <c r="U41" i="26"/>
  <c r="W41" i="26" s="1"/>
  <c r="U49" i="26"/>
  <c r="W49" i="26" s="1"/>
  <c r="U56" i="26"/>
  <c r="W56" i="26" s="1"/>
  <c r="U62" i="26"/>
  <c r="W62" i="26" s="1"/>
  <c r="U69" i="26"/>
  <c r="W69" i="26" s="1"/>
  <c r="U75" i="26"/>
  <c r="W75" i="26" s="1"/>
  <c r="U81" i="26"/>
  <c r="W81" i="26" s="1"/>
  <c r="V51" i="26"/>
  <c r="V71" i="26"/>
  <c r="V20" i="26"/>
  <c r="U30" i="26"/>
  <c r="W30" i="26" s="1"/>
  <c r="U36" i="26"/>
  <c r="W36" i="26" s="1"/>
  <c r="U45" i="26"/>
  <c r="W45" i="26" s="1"/>
  <c r="U51" i="26"/>
  <c r="W51" i="26" s="1"/>
  <c r="U58" i="26"/>
  <c r="W58" i="26" s="1"/>
  <c r="U64" i="26"/>
  <c r="W64" i="26" s="1"/>
  <c r="U71" i="26"/>
  <c r="W71" i="26" s="1"/>
  <c r="U77" i="26"/>
  <c r="W77" i="26" s="1"/>
  <c r="U85" i="26"/>
  <c r="W85" i="26" s="1"/>
  <c r="S18" i="26"/>
  <c r="V77" i="26"/>
  <c r="S21" i="26"/>
  <c r="S31" i="26"/>
  <c r="S37" i="26"/>
  <c r="S46" i="26"/>
  <c r="S52" i="26"/>
  <c r="S59" i="26"/>
  <c r="S65" i="26"/>
  <c r="S72" i="26"/>
  <c r="S78" i="26"/>
  <c r="U21" i="26"/>
  <c r="W21" i="26" s="1"/>
  <c r="S23" i="26"/>
  <c r="S61" i="26"/>
  <c r="S80" i="26"/>
  <c r="U18" i="26"/>
  <c r="S19" i="26"/>
  <c r="V31" i="26"/>
  <c r="V52" i="26"/>
  <c r="V65" i="26"/>
  <c r="V72" i="26"/>
  <c r="V78" i="26"/>
  <c r="S22" i="26"/>
  <c r="S47" i="26"/>
  <c r="S79" i="26"/>
  <c r="S54" i="26"/>
  <c r="U32" i="26"/>
  <c r="W32" i="26" s="1"/>
  <c r="U66" i="26"/>
  <c r="W66" i="26" s="1"/>
  <c r="U73" i="26"/>
  <c r="W73" i="26" s="1"/>
  <c r="U38" i="26"/>
  <c r="W38" i="26" s="1"/>
  <c r="U60" i="26"/>
  <c r="W60" i="26" s="1"/>
  <c r="S20" i="26"/>
  <c r="S30" i="26"/>
  <c r="S58" i="26"/>
  <c r="S77" i="26"/>
  <c r="S36" i="26"/>
  <c r="S45" i="26"/>
  <c r="S51" i="26"/>
  <c r="S64" i="26"/>
  <c r="S71" i="26"/>
  <c r="S85" i="26"/>
  <c r="U20" i="26"/>
  <c r="W20" i="26" s="1"/>
  <c r="S35" i="26"/>
  <c r="S42" i="26"/>
  <c r="S50" i="26"/>
  <c r="S57" i="26"/>
  <c r="S63" i="26"/>
  <c r="S70" i="26"/>
  <c r="S76" i="26"/>
  <c r="S84" i="26"/>
  <c r="W18" i="26" l="1"/>
  <c r="W86" i="26" s="1"/>
  <c r="U86" i="26"/>
  <c r="S86" i="26"/>
  <c r="V86" i="26"/>
  <c r="B41" i="26"/>
  <c r="B42" i="26" s="1"/>
  <c r="B43" i="26" s="1"/>
  <c r="B45" i="26" l="1"/>
  <c r="B46" i="26" s="1"/>
  <c r="B47" i="26" s="1"/>
  <c r="B48" i="26" s="1"/>
  <c r="B49" i="26" s="1"/>
  <c r="B50" i="26" s="1"/>
  <c r="B51" i="26" s="1"/>
  <c r="B52" i="26" s="1"/>
  <c r="B54" i="26" l="1"/>
  <c r="B55" i="26" s="1"/>
  <c r="B56" i="26" s="1"/>
  <c r="B57" i="26" s="1"/>
  <c r="B58" i="26" s="1"/>
  <c r="B59" i="26" s="1"/>
  <c r="B60" i="26" s="1"/>
  <c r="B61" i="26" s="1"/>
  <c r="B62" i="26" s="1"/>
  <c r="B63" i="26" s="1"/>
  <c r="B64" i="26" s="1"/>
  <c r="B65" i="26" s="1"/>
  <c r="B66" i="26" s="1"/>
  <c r="B67" i="26" s="1"/>
  <c r="B69" i="26" l="1"/>
  <c r="B70" i="26" s="1"/>
  <c r="B71" i="26" s="1"/>
  <c r="B72" i="26" s="1"/>
  <c r="B73" i="26" s="1"/>
  <c r="B74" i="26" s="1"/>
  <c r="B75" i="26" s="1"/>
  <c r="B76" i="26" s="1"/>
  <c r="B77" i="26" s="1"/>
  <c r="B78" i="26" s="1"/>
  <c r="B79" i="26" s="1"/>
  <c r="B80" i="26" s="1"/>
  <c r="B81" i="26" s="1"/>
  <c r="B82" i="26" s="1"/>
  <c r="B84" i="26" l="1"/>
  <c r="B85" i="26" s="1"/>
</calcChain>
</file>

<file path=xl/sharedStrings.xml><?xml version="1.0" encoding="utf-8"?>
<sst xmlns="http://schemas.openxmlformats.org/spreadsheetml/2006/main" count="349" uniqueCount="127">
  <si>
    <t>Dirección de Recursos Humanos</t>
  </si>
  <si>
    <t>No.</t>
  </si>
  <si>
    <t>Nombre</t>
  </si>
  <si>
    <t>Cargo</t>
  </si>
  <si>
    <t>Estatus</t>
  </si>
  <si>
    <t>Género</t>
  </si>
  <si>
    <t>Vigencia Carta Compromiso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</si>
  <si>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</si>
  <si>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</si>
  <si>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</si>
  <si>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</si>
  <si>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</si>
  <si>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</si>
  <si>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</si>
  <si>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</si>
  <si>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</si>
  <si>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</si>
  <si>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</si>
  <si>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</si>
  <si>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</si>
  <si>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</si>
  <si>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 xml:space="preserve">Desde </t>
  </si>
  <si>
    <t>Hasta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</si>
  <si>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</si>
  <si>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</si>
  <si>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</si>
  <si>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</si>
  <si>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</si>
  <si>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</si>
  <si>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CARÁCTER EVENTUAL</t>
  </si>
  <si>
    <t>MASC</t>
  </si>
  <si>
    <t>FEM</t>
  </si>
  <si>
    <t>Totales en RD$</t>
  </si>
  <si>
    <t>Departamento de Registro, Control y Nómina</t>
  </si>
  <si>
    <t>MARIA FILOMENA GONZALEZ CANALDA</t>
  </si>
  <si>
    <t>RUTH NOLASCO LAMARCHE</t>
  </si>
  <si>
    <t>VICERRECTORIA ACADEMICA-  ISFODOSU</t>
  </si>
  <si>
    <t>EVALUADOR DE PLANES Y PROGRAM</t>
  </si>
  <si>
    <t>MIGUEL ISRAEL BENNASAR GARCIA</t>
  </si>
  <si>
    <t>MAESTRO POR CONTRATO</t>
  </si>
  <si>
    <t>LAURA ALTAIR BARRETO DE CORONA</t>
  </si>
  <si>
    <t>OSCAR ALI CORONA SALAZAR</t>
  </si>
  <si>
    <t>RAINIER VICENTE SANCHEZ CAMACHO</t>
  </si>
  <si>
    <t>WILMER LUCIDIO ARZOLAY ABREU</t>
  </si>
  <si>
    <t>MAIRIN JOSEFINA LEMUS BARRIOS</t>
  </si>
  <si>
    <t>LUIS ELIGIO VASQUEZ MARQUEZ</t>
  </si>
  <si>
    <t>PEDRO LEONARDO PEÑA DUARTE</t>
  </si>
  <si>
    <t>ARMANDO JOSE GARCIA ORTIZ</t>
  </si>
  <si>
    <t>DIRWIN ALFONSO MUÑOZ PINTO</t>
  </si>
  <si>
    <t>BLADIMIR JOSE GOMEZ MARVAL</t>
  </si>
  <si>
    <t>LOLYMAR DE LOS ANGELES ROMERO MAZA</t>
  </si>
  <si>
    <t>TAMARA MARIA MOLERO PAREDES</t>
  </si>
  <si>
    <t>MIGUEL ANGEL MORALES TOYO</t>
  </si>
  <si>
    <t>FERNANDO JOSE TAPIA LUZARDO</t>
  </si>
  <si>
    <t>JOSE ATILIO GUERRERO</t>
  </si>
  <si>
    <t>NEWMAN YONANDER ZAMBRANO LEAL</t>
  </si>
  <si>
    <t>JESUS RAMON GUILLEN RUIZ</t>
  </si>
  <si>
    <t>CLAUDIA VIVIANA BARBOSA MORALES</t>
  </si>
  <si>
    <t>FERNANDO MAURICIO GARCIA LEGUIZAMON</t>
  </si>
  <si>
    <t>RAMIRO RUEDA ENCISO</t>
  </si>
  <si>
    <t>JUANA SANCHEZ SERRANO SANCHEZ</t>
  </si>
  <si>
    <t>RICHARD FELIPE ALMAGUER LOPEZ</t>
  </si>
  <si>
    <t>LUZ STELLA CALDERON REBELLON</t>
  </si>
  <si>
    <t>MONICA IZABEL VELIZ PEREZ DE ESTRAD</t>
  </si>
  <si>
    <t>EMILIO VILLANUEVA CAGIGAS</t>
  </si>
  <si>
    <t>VILMA DEL VALLE LANZA CASTILLO</t>
  </si>
  <si>
    <t>PRIMITIVO BELEN ACOSTA HUMANEZ</t>
  </si>
  <si>
    <t>DEPARTAMENTO DE PUBLICACIONES- ISFODOSU</t>
  </si>
  <si>
    <t>DIVISION DE AREA ACADEMICAS- REPH</t>
  </si>
  <si>
    <t>DIVISION DE AREAS ACADEMICAS- RFEM</t>
  </si>
  <si>
    <t>DIVISION DE AREAS ACADEMICAS- RJVM</t>
  </si>
  <si>
    <t>DIVISION DE AREAS ACADEMICAS- RLNNM</t>
  </si>
  <si>
    <t>DIVISION DE AREAS ACADEMICAS- REMH</t>
  </si>
  <si>
    <t>CORRECTOR (A) DE ESTILO</t>
  </si>
  <si>
    <t>NAVIA TERESA PEÑA LUNA</t>
  </si>
  <si>
    <t>COORDINADOR</t>
  </si>
  <si>
    <t>30/11/2024</t>
  </si>
  <si>
    <t>DINORAH ALTAGRACIA DE LIMA JIMENEZ</t>
  </si>
  <si>
    <t>AMMY ESTHER REYNOSO ZAPATA</t>
  </si>
  <si>
    <t>PSICOLOGO CLINICO</t>
  </si>
  <si>
    <t>DIRECCION DE RECURSOS HUMANOS - ISFODOSU</t>
  </si>
  <si>
    <t>TULIO ENRIQUE CORDERO MATEO</t>
  </si>
  <si>
    <t>DIRECCION DE PROYECCION INSTITUCIONAL - ISFODOSU</t>
  </si>
  <si>
    <t>ANDRES ANIBAL MALAVER AGUIAR</t>
  </si>
  <si>
    <t>DANAY RAMOS RUIZ</t>
  </si>
  <si>
    <t>LAURA DEL CARMEN MENDEZ GUTIERREZ</t>
  </si>
  <si>
    <t>JACQUELINE MURILLO GARNICA</t>
  </si>
  <si>
    <t>ALEXANDRA LLINAS FLORENTINO</t>
  </si>
  <si>
    <t>ANA CRISTINA BOLIVAR ORELLANA</t>
  </si>
  <si>
    <t>ANGNERYS GRACIELA TORREALBA ESPINOZ</t>
  </si>
  <si>
    <t>BELKIS JAMILETH DUARTE NARES</t>
  </si>
  <si>
    <t>EDELL RUBEN ESCALANTE MARTINEZ</t>
  </si>
  <si>
    <t>ELENA MARIA RAMOS RODRIGUEZ</t>
  </si>
  <si>
    <t>MEDICO</t>
  </si>
  <si>
    <t>FANNY LORENA LEON BRICEÑO</t>
  </si>
  <si>
    <t>FELIPE DE JESUS CORDERO GONZALEZ</t>
  </si>
  <si>
    <t>FRANKLIN RAFAEL ASTUDILLO VILLALBA</t>
  </si>
  <si>
    <t>MERCEDES  CARMEN ACOSTA</t>
  </si>
  <si>
    <t>MIGUEL ANGEL GUEVARA ACOSTA</t>
  </si>
  <si>
    <t>NIURKA FIGUEREDO REMON</t>
  </si>
  <si>
    <t>NOUR ADOUMIEH COCONAS</t>
  </si>
  <si>
    <t>RAFAEL PASTOR MARTINEZ VARGAS</t>
  </si>
  <si>
    <t>ROGEL RAFAEL ROJAS BELLO</t>
  </si>
  <si>
    <t>VICERRECTORIA EJECUTIVA - LNNM</t>
  </si>
  <si>
    <t>Recinto Emilio Prud Homme</t>
  </si>
  <si>
    <t>Recinto Eugenio Maria de Hosto</t>
  </si>
  <si>
    <t>Recinto Juan Vicente Moscoso</t>
  </si>
  <si>
    <t>Recinto Felix Evaristo Mejia</t>
  </si>
  <si>
    <t>Recinto Luis Napoleon Nuñez Molina</t>
  </si>
  <si>
    <t>Recinto Urania Montas</t>
  </si>
  <si>
    <t>DIVISION DE AREAS ACADEMICAS- RUM</t>
  </si>
  <si>
    <t>PABLO CESAR DE JESUS SMESTER BAEZ</t>
  </si>
  <si>
    <t>BELKYS JOSEFINA PEREIRA CUICAS</t>
  </si>
  <si>
    <t>CONSUELO HEVIA GARCIA</t>
  </si>
  <si>
    <t>MAYERLIN CRESPO GONZALEZ</t>
  </si>
  <si>
    <t xml:space="preserve">ESPECIALISTA EN PROGRAMAS DE </t>
  </si>
  <si>
    <t>DEPARTAMENTO DE DESARROLLO PROFESIONAL - ISFODOSU</t>
  </si>
  <si>
    <t>MILDRED CAROLINA PEREZ MORA</t>
  </si>
  <si>
    <t>COORDINADOR ADM</t>
  </si>
  <si>
    <t>YEURY ARILDO PEÑA DUME</t>
  </si>
  <si>
    <t>ANALISTA DE PLANIFICACION Y D</t>
  </si>
  <si>
    <t>PETRONILA DOTEL MATOS</t>
  </si>
  <si>
    <t>LARITZA COLUMBIE RIVERA</t>
  </si>
  <si>
    <t>RAFAEL ESPINOSA</t>
  </si>
  <si>
    <t>DIRECCION DE POSTGRADO Y EDUCACION PERMANENTE - ISFODOSU</t>
  </si>
  <si>
    <t>DEPARTAMENTO DE PLANIFICACION Y DESARROLLO - ISFODOSU</t>
  </si>
  <si>
    <t>Nómina Personal Carácter Eventual -OCTUBRE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</si>
</sst>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7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8" fillId="5" borderId="6" xfId="0" applyFont="1" applyFill="1" applyBorder="1" applyAlignment="1">
      <alignment horizontal="left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4" fontId="7" fillId="0" borderId="7" xfId="0" applyNumberFormat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7" xfId="0" applyFont="1" applyBorder="1"/>
    <xf numFmtId="0" fontId="10" fillId="4" borderId="6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left"/>
    </xf>
    <xf numFmtId="0" fontId="6" fillId="4" borderId="7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10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43" fontId="8" fillId="0" borderId="0" xfId="0" applyNumberFormat="1" applyFont="1"/>
    <xf numFmtId="0" fontId="7" fillId="0" borderId="5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vertical="center"/>
    </xf>
    <xf numFmtId="164" fontId="6" fillId="2" borderId="1" xfId="1" applyFont="1" applyFill="1" applyBorder="1" applyAlignment="1">
      <alignment horizontal="center" wrapText="1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1" xfId="1" applyFont="1" applyFill="1" applyBorder="1" applyAlignment="1">
      <alignment horizontal="center"/>
    </xf>
    <xf numFmtId="0" fontId="10" fillId="4" borderId="0" xfId="0" applyFont="1" applyFill="1" applyBorder="1" applyAlignment="1">
      <alignment horizontal="left"/>
    </xf>
    <xf numFmtId="0" fontId="7" fillId="0" borderId="0" xfId="0" applyFont="1" applyBorder="1" applyAlignment="1">
      <alignment horizontal="left"/>
    </xf>
    <xf numFmtId="0" fontId="6" fillId="4" borderId="0" xfId="0" applyFont="1" applyFill="1" applyBorder="1" applyAlignment="1">
      <alignment horizontal="left"/>
    </xf>
    <xf numFmtId="43" fontId="7" fillId="0" borderId="0" xfId="0" applyNumberFormat="1" applyFont="1"/>
  </cellXfs>
  <cellStyles count="2">
    <cellStyle name="Millares" xfId="1" builtinId="3"/>
    <cellStyle name="Normal" xfId="0" builtinId="0"/>
  </cellStyles>
  <dxfs count="1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1498601</xdr:colOff>
      <xdr:row>0</xdr:row>
      <xdr:rowOff>152400</xdr:rowOff>
    </xdr:from>
    <xdr:to>
      <xdr:col>10</xdr:col>
      <xdr:colOff>750889</xdr:colOff>
      <xdr:row>8</xdr:row>
      <xdr:rowOff>168532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837852BF-B740-4E29-BF49-F856038CD1A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852776" y="152400"/>
          <a:ext cx="966788" cy="13115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183E56-6636-4CBE-A9C0-727425D7F69C}">
  <sheetPr>
    <pageSetUpPr fitToPage="1"/>
  </sheetPr>
  <dimension ref="B1:AK90"/>
  <sheetViews>
    <sheetView showGridLines="0" tabSelected="1" topLeftCell="D36" zoomScaleNormal="100" zoomScaleSheetLayoutView="80" workbookViewId="0">
      <selection activeCell="K38" sqref="K38"/>
    </sheetView>
  </sheetViews>
  <sheetFormatPr baseColWidth="10" defaultColWidth="10.85546875" defaultRowHeight="12" x14ac:dyDescent="0.2"/>
  <cols>
    <col min="1" max="1" width="0.85546875" style="8" customWidth="1"/>
    <col min="2" max="2" width="5.140625" style="8" customWidth="1"/>
    <col min="3" max="3" width="53.28515625" style="21" customWidth="1"/>
    <col min="4" max="4" width="40.7109375" style="8" customWidth="1"/>
    <col min="5" max="5" width="34.42578125" style="8" customWidth="1"/>
    <col min="6" max="6" width="20.7109375" style="8" customWidth="1"/>
    <col min="7" max="7" width="8.7109375" style="8" customWidth="1"/>
    <col min="8" max="17" width="25.7109375" style="8" customWidth="1"/>
    <col min="18" max="18" width="19.42578125" style="8" customWidth="1"/>
    <col min="19" max="19" width="16.140625" style="8" customWidth="1"/>
    <col min="20" max="20" width="12.42578125" style="8" customWidth="1"/>
    <col min="21" max="21" width="15.5703125" style="8" customWidth="1"/>
    <col min="22" max="23" width="25.7109375" style="8" customWidth="1"/>
    <col min="24" max="24" width="13.42578125" style="8" customWidth="1"/>
    <col min="25" max="16384" width="10.85546875" style="8"/>
  </cols>
  <sheetData>
    <row r="1" spans="2:23" s="4" customFormat="1" ht="12.75" x14ac:dyDescent="0.2">
      <c r="B1" s="1"/>
      <c r="C1" s="2"/>
      <c r="D1" s="2"/>
      <c r="E1" s="2"/>
      <c r="F1" s="1"/>
      <c r="G1" s="1"/>
      <c r="H1" s="1"/>
      <c r="I1" s="1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</row>
    <row r="2" spans="2:23" s="4" customFormat="1" ht="12.75" x14ac:dyDescent="0.2">
      <c r="B2" s="1"/>
      <c r="C2" s="2"/>
      <c r="D2" s="2"/>
      <c r="E2" s="2"/>
      <c r="F2" s="1"/>
      <c r="G2" s="1"/>
      <c r="H2" s="1"/>
      <c r="I2" s="1"/>
      <c r="J2" s="3"/>
      <c r="K2" s="3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</row>
    <row r="3" spans="2:23" s="4" customFormat="1" ht="12.75" x14ac:dyDescent="0.2">
      <c r="B3" s="1"/>
      <c r="C3" s="2"/>
      <c r="D3" s="2"/>
      <c r="E3" s="2"/>
      <c r="F3" s="1"/>
      <c r="G3" s="1"/>
      <c r="H3" s="1"/>
      <c r="I3" s="1"/>
      <c r="J3" s="3"/>
      <c r="K3" s="3"/>
      <c r="L3" s="3"/>
      <c r="M3" s="3"/>
      <c r="N3" s="3"/>
      <c r="O3" s="3"/>
      <c r="P3" s="3"/>
      <c r="Q3" s="3"/>
      <c r="R3" s="3"/>
      <c r="S3" s="3"/>
      <c r="T3" s="3"/>
      <c r="U3" s="3"/>
      <c r="V3" s="3"/>
      <c r="W3" s="3"/>
    </row>
    <row r="4" spans="2:23" s="4" customFormat="1" ht="12.75" x14ac:dyDescent="0.2">
      <c r="B4" s="1"/>
      <c r="C4" s="2"/>
      <c r="D4" s="2"/>
      <c r="E4" s="2"/>
      <c r="F4" s="1"/>
      <c r="G4" s="1"/>
      <c r="H4" s="1"/>
      <c r="I4" s="1"/>
      <c r="J4" s="3"/>
      <c r="K4" s="3"/>
      <c r="L4" s="3"/>
      <c r="M4" s="3"/>
      <c r="N4" s="3"/>
      <c r="O4" s="3"/>
      <c r="P4" s="3"/>
      <c r="Q4" s="3"/>
      <c r="R4" s="3"/>
      <c r="S4" s="3"/>
      <c r="T4" s="3"/>
      <c r="U4" s="3"/>
      <c r="V4" s="3"/>
      <c r="W4" s="3"/>
    </row>
    <row r="5" spans="2:23" s="4" customFormat="1" ht="12.75" x14ac:dyDescent="0.2">
      <c r="B5" s="1"/>
      <c r="C5" s="2"/>
      <c r="D5" s="2"/>
      <c r="E5" s="2"/>
      <c r="F5" s="1"/>
      <c r="G5" s="1"/>
      <c r="H5" s="1"/>
      <c r="I5" s="1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</row>
    <row r="6" spans="2:23" s="4" customFormat="1" ht="12.75" x14ac:dyDescent="0.2">
      <c r="B6" s="1"/>
      <c r="C6" s="2"/>
      <c r="D6" s="2"/>
      <c r="E6" s="2"/>
      <c r="F6" s="1"/>
      <c r="G6" s="1"/>
      <c r="H6" s="1"/>
      <c r="I6" s="1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</row>
    <row r="7" spans="2:23" s="4" customFormat="1" ht="12.75" x14ac:dyDescent="0.2">
      <c r="B7" s="1"/>
      <c r="C7" s="2"/>
      <c r="D7" s="2"/>
      <c r="E7" s="2"/>
      <c r="F7" s="1"/>
      <c r="G7" s="1"/>
      <c r="H7" s="1"/>
      <c r="I7" s="1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</row>
    <row r="8" spans="2:23" s="4" customFormat="1" ht="12.75" x14ac:dyDescent="0.2">
      <c r="B8" s="1"/>
      <c r="C8" s="2"/>
      <c r="D8" s="2"/>
      <c r="E8" s="2"/>
      <c r="F8" s="1"/>
      <c r="G8" s="1"/>
      <c r="H8" s="1"/>
      <c r="I8" s="1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3"/>
    </row>
    <row r="9" spans="2:23" s="4" customFormat="1" ht="15" x14ac:dyDescent="0.3">
      <c r="B9" s="5"/>
      <c r="C9" s="6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  <c r="U9" s="5"/>
      <c r="V9" s="5"/>
      <c r="W9" s="5"/>
    </row>
    <row r="10" spans="2:23" s="4" customFormat="1" ht="18" x14ac:dyDescent="0.25">
      <c r="B10" s="36" t="s">
        <v>0</v>
      </c>
      <c r="C10" s="36"/>
      <c r="D10" s="36"/>
      <c r="E10" s="36"/>
      <c r="F10" s="36"/>
      <c r="G10" s="36"/>
      <c r="H10" s="36"/>
      <c r="I10" s="36"/>
      <c r="J10" s="36"/>
      <c r="K10" s="36"/>
      <c r="L10" s="36"/>
      <c r="M10" s="36"/>
      <c r="N10" s="36"/>
      <c r="O10" s="36"/>
      <c r="P10" s="36"/>
      <c r="Q10" s="36"/>
      <c r="R10" s="36"/>
      <c r="S10" s="36"/>
      <c r="T10" s="36"/>
      <c r="U10" s="36"/>
      <c r="V10" s="36"/>
      <c r="W10" s="36"/>
    </row>
    <row r="11" spans="2:23" s="4" customFormat="1" ht="18" customHeight="1" x14ac:dyDescent="0.2">
      <c r="B11" s="37" t="s">
        <v>33</v>
      </c>
      <c r="C11" s="37"/>
      <c r="D11" s="37"/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  <c r="P11" s="37"/>
      <c r="Q11" s="37"/>
      <c r="R11" s="37"/>
      <c r="S11" s="37"/>
      <c r="T11" s="37"/>
      <c r="U11" s="37"/>
      <c r="V11" s="37"/>
      <c r="W11" s="37"/>
    </row>
    <row r="12" spans="2:23" s="4" customFormat="1" ht="18" x14ac:dyDescent="0.25"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</row>
    <row r="13" spans="2:23" s="4" customFormat="1" ht="15.75" x14ac:dyDescent="0.25">
      <c r="B13" s="38" t="s">
        <v>126</v>
      </c>
      <c r="C13" s="38"/>
      <c r="D13" s="38"/>
      <c r="E13" s="38"/>
      <c r="F13" s="38"/>
      <c r="G13" s="38"/>
      <c r="H13" s="38"/>
      <c r="I13" s="38"/>
      <c r="J13" s="38"/>
      <c r="K13" s="38"/>
      <c r="L13" s="38"/>
      <c r="M13" s="38"/>
      <c r="N13" s="38"/>
      <c r="O13" s="38"/>
      <c r="P13" s="38"/>
      <c r="Q13" s="38"/>
      <c r="R13" s="38"/>
      <c r="S13" s="38"/>
      <c r="T13" s="38"/>
      <c r="U13" s="38"/>
      <c r="V13" s="38"/>
      <c r="W13" s="38"/>
    </row>
    <row r="14" spans="2:23" x14ac:dyDescent="0.2">
      <c r="B14" s="39" t="s">
        <v>1</v>
      </c>
      <c r="C14" s="7"/>
      <c r="D14" s="40" t="s">
        <v>2</v>
      </c>
      <c r="E14" s="40" t="s">
        <v>3</v>
      </c>
      <c r="F14" s="39" t="s">
        <v>4</v>
      </c>
      <c r="G14" s="39" t="s">
        <v>5</v>
      </c>
      <c r="H14" s="41" t="s">
        <v>6</v>
      </c>
      <c r="I14" s="41"/>
      <c r="J14" s="42" t="s">
        <v>7</v>
      </c>
      <c r="K14" s="42" t="s">
        <v>8</v>
      </c>
      <c r="L14" s="42" t="s">
        <v>9</v>
      </c>
      <c r="M14" s="39" t="s">
        <v>10</v>
      </c>
      <c r="N14" s="39"/>
      <c r="O14" s="39"/>
      <c r="P14" s="39"/>
      <c r="Q14" s="39"/>
      <c r="R14" s="39"/>
      <c r="S14" s="39"/>
      <c r="T14" s="25"/>
      <c r="U14" s="46" t="s">
        <v>11</v>
      </c>
      <c r="V14" s="46"/>
      <c r="W14" s="42" t="s">
        <v>12</v>
      </c>
    </row>
    <row r="15" spans="2:23" x14ac:dyDescent="0.2">
      <c r="B15" s="39"/>
      <c r="C15" s="9"/>
      <c r="D15" s="40"/>
      <c r="E15" s="40"/>
      <c r="F15" s="39"/>
      <c r="G15" s="39"/>
      <c r="H15" s="41"/>
      <c r="I15" s="41"/>
      <c r="J15" s="42"/>
      <c r="K15" s="42"/>
      <c r="L15" s="42"/>
      <c r="M15" s="43" t="s">
        <v>13</v>
      </c>
      <c r="N15" s="43"/>
      <c r="O15" s="10"/>
      <c r="P15" s="43" t="s">
        <v>14</v>
      </c>
      <c r="Q15" s="43"/>
      <c r="R15" s="44" t="s">
        <v>15</v>
      </c>
      <c r="S15" s="44" t="s">
        <v>16</v>
      </c>
      <c r="T15" s="44" t="s">
        <v>17</v>
      </c>
      <c r="U15" s="44" t="s">
        <v>18</v>
      </c>
      <c r="V15" s="44" t="s">
        <v>19</v>
      </c>
      <c r="W15" s="42"/>
    </row>
    <row r="16" spans="2:23" s="12" customFormat="1" ht="24" x14ac:dyDescent="0.2">
      <c r="B16" s="39"/>
      <c r="C16" s="11" t="s">
        <v>20</v>
      </c>
      <c r="D16" s="40"/>
      <c r="E16" s="40"/>
      <c r="F16" s="39"/>
      <c r="G16" s="39"/>
      <c r="H16" s="24" t="s">
        <v>21</v>
      </c>
      <c r="I16" s="24" t="s">
        <v>22</v>
      </c>
      <c r="J16" s="42"/>
      <c r="K16" s="42"/>
      <c r="L16" s="42"/>
      <c r="M16" s="23" t="s">
        <v>23</v>
      </c>
      <c r="N16" s="23" t="s">
        <v>24</v>
      </c>
      <c r="O16" s="22" t="s">
        <v>25</v>
      </c>
      <c r="P16" s="23" t="s">
        <v>26</v>
      </c>
      <c r="Q16" s="23" t="s">
        <v>27</v>
      </c>
      <c r="R16" s="44"/>
      <c r="S16" s="44"/>
      <c r="T16" s="44"/>
      <c r="U16" s="44"/>
      <c r="V16" s="44"/>
      <c r="W16" s="42"/>
    </row>
    <row r="17" spans="2:37" s="12" customFormat="1" x14ac:dyDescent="0.2">
      <c r="B17" s="29"/>
      <c r="C17" s="28" t="s">
        <v>28</v>
      </c>
      <c r="D17" s="29"/>
      <c r="E17" s="29"/>
      <c r="F17" s="30"/>
      <c r="G17" s="30"/>
      <c r="H17" s="30"/>
      <c r="I17" s="30"/>
      <c r="J17" s="31"/>
      <c r="K17" s="31"/>
      <c r="L17" s="31"/>
      <c r="M17" s="31"/>
      <c r="N17" s="31"/>
      <c r="O17" s="32"/>
      <c r="P17" s="31"/>
      <c r="Q17" s="31"/>
      <c r="R17" s="32"/>
      <c r="S17" s="32"/>
      <c r="T17" s="32"/>
      <c r="U17" s="32"/>
      <c r="V17" s="32"/>
      <c r="W17" s="33"/>
      <c r="X17" s="34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</row>
    <row r="18" spans="2:37" x14ac:dyDescent="0.2">
      <c r="B18" s="35">
        <f>1+B17</f>
        <v>1</v>
      </c>
      <c r="C18" s="13" t="s">
        <v>80</v>
      </c>
      <c r="D18" s="14" t="s">
        <v>78</v>
      </c>
      <c r="E18" s="14" t="s">
        <v>79</v>
      </c>
      <c r="F18" s="15" t="s">
        <v>29</v>
      </c>
      <c r="G18" s="15" t="s">
        <v>31</v>
      </c>
      <c r="H18" s="16">
        <v>45536</v>
      </c>
      <c r="I18" s="16">
        <v>45657</v>
      </c>
      <c r="J18" s="17">
        <v>92000</v>
      </c>
      <c r="K18" s="17">
        <v>10223.57</v>
      </c>
      <c r="L18" s="17">
        <v>0</v>
      </c>
      <c r="M18" s="17">
        <f>+J18*2.87%</f>
        <v>2640.4</v>
      </c>
      <c r="N18" s="17">
        <f>J18*7.1%</f>
        <v>6531.9999999999991</v>
      </c>
      <c r="O18" s="17">
        <f>J18*1.15%</f>
        <v>1058</v>
      </c>
      <c r="P18" s="17">
        <f>+J18*3.04%</f>
        <v>2796.8</v>
      </c>
      <c r="Q18" s="17">
        <f>J18*7.09%</f>
        <v>6522.8</v>
      </c>
      <c r="R18" s="17"/>
      <c r="S18" s="17">
        <f>M18+N18+O18+P18+Q18</f>
        <v>19550</v>
      </c>
      <c r="T18" s="17"/>
      <c r="U18" s="17">
        <f>+M18+P18+R18+T18+K18+L18</f>
        <v>15660.77</v>
      </c>
      <c r="V18" s="17">
        <f>+Q18+O18+N18</f>
        <v>14112.8</v>
      </c>
      <c r="W18" s="18">
        <f>+J18-U18</f>
        <v>76339.23</v>
      </c>
      <c r="X18" s="34"/>
    </row>
    <row r="19" spans="2:37" x14ac:dyDescent="0.2">
      <c r="B19" s="35">
        <f t="shared" ref="B19:B82" si="0">1+B18</f>
        <v>2</v>
      </c>
      <c r="C19" s="13" t="s">
        <v>36</v>
      </c>
      <c r="D19" s="14" t="s">
        <v>77</v>
      </c>
      <c r="E19" s="14" t="s">
        <v>75</v>
      </c>
      <c r="F19" s="15" t="s">
        <v>29</v>
      </c>
      <c r="G19" s="15" t="s">
        <v>31</v>
      </c>
      <c r="H19" s="16">
        <v>45536</v>
      </c>
      <c r="I19" s="16">
        <v>45657</v>
      </c>
      <c r="J19" s="17">
        <v>130000</v>
      </c>
      <c r="K19" s="17">
        <v>19162.12</v>
      </c>
      <c r="L19" s="17">
        <v>0</v>
      </c>
      <c r="M19" s="17">
        <f>+J19*2.87%</f>
        <v>3731</v>
      </c>
      <c r="N19" s="17">
        <f>J19*7.1%</f>
        <v>9230</v>
      </c>
      <c r="O19" s="17">
        <f>J19*1.15%</f>
        <v>1495</v>
      </c>
      <c r="P19" s="17">
        <f>+J19*3.04%</f>
        <v>3952</v>
      </c>
      <c r="Q19" s="17">
        <f>J19*7.09%</f>
        <v>9217</v>
      </c>
      <c r="R19" s="17">
        <v>0</v>
      </c>
      <c r="S19" s="17">
        <f>M19+N19+O19+P19+Q19</f>
        <v>27625</v>
      </c>
      <c r="T19" s="17">
        <v>0</v>
      </c>
      <c r="U19" s="17">
        <f>+M19+P19+R19+T19+K19+L19</f>
        <v>26845.119999999999</v>
      </c>
      <c r="V19" s="17">
        <f>+Q19+O19+N19</f>
        <v>19942</v>
      </c>
      <c r="W19" s="17">
        <f>+J19-U19</f>
        <v>103154.88</v>
      </c>
      <c r="X19" s="34"/>
    </row>
    <row r="20" spans="2:37" x14ac:dyDescent="0.2">
      <c r="B20" s="35">
        <f t="shared" si="0"/>
        <v>3</v>
      </c>
      <c r="C20" s="13" t="s">
        <v>36</v>
      </c>
      <c r="D20" s="14" t="s">
        <v>34</v>
      </c>
      <c r="E20" s="27" t="s">
        <v>75</v>
      </c>
      <c r="F20" s="15" t="s">
        <v>29</v>
      </c>
      <c r="G20" s="15" t="s">
        <v>31</v>
      </c>
      <c r="H20" s="16">
        <v>45474</v>
      </c>
      <c r="I20" s="16">
        <v>45596</v>
      </c>
      <c r="J20" s="17">
        <v>130000</v>
      </c>
      <c r="K20" s="17">
        <v>19162.12</v>
      </c>
      <c r="L20" s="17">
        <v>0</v>
      </c>
      <c r="M20" s="17">
        <f>+J20*2.87%</f>
        <v>3731</v>
      </c>
      <c r="N20" s="17">
        <f>J20*7.1%</f>
        <v>9230</v>
      </c>
      <c r="O20" s="17">
        <f>J20*1.15%</f>
        <v>1495</v>
      </c>
      <c r="P20" s="17">
        <f>+J20*3.04%</f>
        <v>3952</v>
      </c>
      <c r="Q20" s="17">
        <f>J20*7.09%</f>
        <v>9217</v>
      </c>
      <c r="R20" s="17">
        <v>0</v>
      </c>
      <c r="S20" s="17">
        <f>M20+N20+O20+P20+Q20</f>
        <v>27625</v>
      </c>
      <c r="T20" s="17">
        <v>0</v>
      </c>
      <c r="U20" s="17">
        <f>+M20+P20+R20+T20+K20+L20</f>
        <v>26845.119999999999</v>
      </c>
      <c r="V20" s="17">
        <f>+Q20+O20+N20</f>
        <v>19942</v>
      </c>
      <c r="W20" s="17">
        <f>+J20-U20</f>
        <v>103154.88</v>
      </c>
      <c r="X20" s="34"/>
    </row>
    <row r="21" spans="2:37" ht="12" customHeight="1" x14ac:dyDescent="0.2">
      <c r="B21" s="35">
        <f t="shared" si="0"/>
        <v>4</v>
      </c>
      <c r="C21" s="13" t="s">
        <v>36</v>
      </c>
      <c r="D21" s="14" t="s">
        <v>74</v>
      </c>
      <c r="E21" s="14" t="s">
        <v>75</v>
      </c>
      <c r="F21" s="15" t="s">
        <v>29</v>
      </c>
      <c r="G21" s="15" t="s">
        <v>31</v>
      </c>
      <c r="H21" s="16">
        <v>44937</v>
      </c>
      <c r="I21" s="16" t="s">
        <v>76</v>
      </c>
      <c r="J21" s="17">
        <v>130000</v>
      </c>
      <c r="K21" s="17">
        <v>18733.25</v>
      </c>
      <c r="L21" s="17">
        <v>0</v>
      </c>
      <c r="M21" s="17">
        <f>+J21*2.87%</f>
        <v>3731</v>
      </c>
      <c r="N21" s="17">
        <f>J21*7.1%</f>
        <v>9230</v>
      </c>
      <c r="O21" s="17">
        <f>J21*1.15%</f>
        <v>1495</v>
      </c>
      <c r="P21" s="17">
        <f>+J21*3.04%</f>
        <v>3952</v>
      </c>
      <c r="Q21" s="17">
        <f>J21*7.09%</f>
        <v>9217</v>
      </c>
      <c r="R21" s="17">
        <v>1715.4599999999991</v>
      </c>
      <c r="S21" s="17">
        <f>M21+N21+O21+P21+Q21</f>
        <v>27625</v>
      </c>
      <c r="T21" s="17">
        <v>0</v>
      </c>
      <c r="U21" s="17">
        <f>+M21+P21+R21+T21+K21+L21</f>
        <v>28131.71</v>
      </c>
      <c r="V21" s="17">
        <f>+Q21+O21+N21</f>
        <v>19942</v>
      </c>
      <c r="W21" s="18">
        <f>+J21-U21</f>
        <v>101868.29000000001</v>
      </c>
      <c r="X21" s="34"/>
    </row>
    <row r="22" spans="2:37" x14ac:dyDescent="0.2">
      <c r="B22" s="35">
        <f t="shared" si="0"/>
        <v>5</v>
      </c>
      <c r="C22" s="13" t="s">
        <v>36</v>
      </c>
      <c r="D22" s="48" t="s">
        <v>35</v>
      </c>
      <c r="E22" s="14" t="s">
        <v>37</v>
      </c>
      <c r="F22" s="15" t="s">
        <v>29</v>
      </c>
      <c r="G22" s="15" t="s">
        <v>31</v>
      </c>
      <c r="H22" s="16">
        <v>45536</v>
      </c>
      <c r="I22" s="16">
        <v>45657</v>
      </c>
      <c r="J22" s="17">
        <v>45000</v>
      </c>
      <c r="K22" s="17">
        <v>1148.33</v>
      </c>
      <c r="L22" s="17">
        <v>0</v>
      </c>
      <c r="M22" s="17">
        <f>+J22*2.87%</f>
        <v>1291.5</v>
      </c>
      <c r="N22" s="17">
        <f>J22*7.1%</f>
        <v>3194.9999999999995</v>
      </c>
      <c r="O22" s="17">
        <f>J22*1.15%</f>
        <v>517.5</v>
      </c>
      <c r="P22" s="17">
        <f>+J22*3.04%</f>
        <v>1368</v>
      </c>
      <c r="Q22" s="17">
        <f>J22*7.09%</f>
        <v>3190.5</v>
      </c>
      <c r="R22" s="17">
        <v>0</v>
      </c>
      <c r="S22" s="17">
        <f>M22+N22+O22+P22+Q22</f>
        <v>9562.5</v>
      </c>
      <c r="T22" s="17">
        <v>0</v>
      </c>
      <c r="U22" s="17">
        <f>+M22+P22+R22+T22+K22+L22</f>
        <v>3807.83</v>
      </c>
      <c r="V22" s="17">
        <f>+Q22+O22+N22</f>
        <v>6903</v>
      </c>
      <c r="W22" s="18">
        <f>+J22-U22</f>
        <v>41192.17</v>
      </c>
      <c r="X22" s="34"/>
    </row>
    <row r="23" spans="2:37" x14ac:dyDescent="0.2">
      <c r="B23" s="35">
        <f t="shared" si="0"/>
        <v>6</v>
      </c>
      <c r="C23" s="13" t="s">
        <v>82</v>
      </c>
      <c r="D23" s="14" t="s">
        <v>81</v>
      </c>
      <c r="E23" s="14" t="s">
        <v>73</v>
      </c>
      <c r="F23" s="15" t="s">
        <v>29</v>
      </c>
      <c r="G23" s="15" t="s">
        <v>30</v>
      </c>
      <c r="H23" s="16">
        <v>45383</v>
      </c>
      <c r="I23" s="16">
        <v>45748</v>
      </c>
      <c r="J23" s="17">
        <v>112000</v>
      </c>
      <c r="K23" s="17">
        <v>14928.07</v>
      </c>
      <c r="L23" s="17">
        <v>0</v>
      </c>
      <c r="M23" s="17">
        <f>+J23*2.87%</f>
        <v>3214.4</v>
      </c>
      <c r="N23" s="17">
        <f>J23*7.1%</f>
        <v>7951.9999999999991</v>
      </c>
      <c r="O23" s="17">
        <f>J23*1.15%</f>
        <v>1288</v>
      </c>
      <c r="P23" s="17">
        <f>+J23*3.04%</f>
        <v>3404.8</v>
      </c>
      <c r="Q23" s="17">
        <f>J23*7.09%</f>
        <v>7940.8</v>
      </c>
      <c r="R23" s="17"/>
      <c r="S23" s="17">
        <f>M23+N23+O23+P23+Q23</f>
        <v>23800</v>
      </c>
      <c r="T23" s="17"/>
      <c r="U23" s="17">
        <f>+M23+P23+R23+T23+K23+L23</f>
        <v>21547.27</v>
      </c>
      <c r="V23" s="17">
        <f>+Q23+O23+N23</f>
        <v>17180.8</v>
      </c>
      <c r="W23" s="18">
        <f>+J23-U23</f>
        <v>90452.73</v>
      </c>
      <c r="X23" s="34"/>
    </row>
    <row r="24" spans="2:37" x14ac:dyDescent="0.2">
      <c r="B24" s="35">
        <f t="shared" si="0"/>
        <v>7</v>
      </c>
      <c r="C24" s="13" t="s">
        <v>67</v>
      </c>
      <c r="D24" s="27" t="s">
        <v>111</v>
      </c>
      <c r="E24" s="27" t="s">
        <v>73</v>
      </c>
      <c r="F24" s="15" t="s">
        <v>29</v>
      </c>
      <c r="G24" s="15" t="s">
        <v>30</v>
      </c>
      <c r="H24" s="16">
        <v>45444</v>
      </c>
      <c r="I24" s="16">
        <v>45626</v>
      </c>
      <c r="J24" s="17">
        <v>150000</v>
      </c>
      <c r="K24" s="17">
        <v>23866.62</v>
      </c>
      <c r="L24" s="17"/>
      <c r="M24" s="17">
        <f>+J24*2.87%</f>
        <v>4305</v>
      </c>
      <c r="N24" s="17">
        <f>J24*7.1%</f>
        <v>10649.999999999998</v>
      </c>
      <c r="O24" s="17">
        <f>J24*1.15%</f>
        <v>1725</v>
      </c>
      <c r="P24" s="17">
        <f>+J24*3.04%</f>
        <v>4560</v>
      </c>
      <c r="Q24" s="17">
        <f>J24*7.09%</f>
        <v>10635</v>
      </c>
      <c r="R24" s="17"/>
      <c r="S24" s="17">
        <f>M24+N24+O24+P24+Q24</f>
        <v>31875</v>
      </c>
      <c r="T24" s="17"/>
      <c r="U24" s="17">
        <f>+M24+P24+R24+T24+K24+L24</f>
        <v>32731.62</v>
      </c>
      <c r="V24" s="17">
        <f>+Q24+O24+N24</f>
        <v>23010</v>
      </c>
      <c r="W24" s="18">
        <f>+J24-U24</f>
        <v>117268.38</v>
      </c>
      <c r="X24" s="34"/>
    </row>
    <row r="25" spans="2:37" x14ac:dyDescent="0.2">
      <c r="B25" s="35">
        <f t="shared" si="0"/>
        <v>8</v>
      </c>
      <c r="C25" s="13" t="s">
        <v>116</v>
      </c>
      <c r="D25" s="27" t="s">
        <v>114</v>
      </c>
      <c r="E25" s="27" t="s">
        <v>115</v>
      </c>
      <c r="F25" s="15" t="s">
        <v>29</v>
      </c>
      <c r="G25" s="15" t="s">
        <v>31</v>
      </c>
      <c r="H25" s="16">
        <v>45536</v>
      </c>
      <c r="I25" s="16">
        <v>45657</v>
      </c>
      <c r="J25" s="17">
        <v>125000</v>
      </c>
      <c r="K25" s="17">
        <v>17985.990000000002</v>
      </c>
      <c r="L25" s="17"/>
      <c r="M25" s="17">
        <f>+J25*2.87%</f>
        <v>3587.5</v>
      </c>
      <c r="N25" s="17">
        <f>J25*7.1%</f>
        <v>8875</v>
      </c>
      <c r="O25" s="17">
        <f>J25*1.15%</f>
        <v>1437.5</v>
      </c>
      <c r="P25" s="17">
        <f>+J25*3.04%</f>
        <v>3800</v>
      </c>
      <c r="Q25" s="17">
        <f>J25*7.09%</f>
        <v>8862.5</v>
      </c>
      <c r="R25" s="17"/>
      <c r="S25" s="17">
        <f>M25+N25+O25+P25+Q25</f>
        <v>26562.5</v>
      </c>
      <c r="T25" s="17"/>
      <c r="U25" s="17">
        <f>+M25+P25+R25+T25+K25+L25</f>
        <v>25373.49</v>
      </c>
      <c r="V25" s="17">
        <f>+Q25+O25+N25</f>
        <v>19175</v>
      </c>
      <c r="W25" s="18">
        <f>+J25-U25</f>
        <v>99626.51</v>
      </c>
      <c r="X25" s="34"/>
    </row>
    <row r="26" spans="2:37" x14ac:dyDescent="0.2">
      <c r="B26" s="35">
        <f t="shared" si="0"/>
        <v>9</v>
      </c>
      <c r="C26" s="13" t="s">
        <v>124</v>
      </c>
      <c r="D26" s="27" t="s">
        <v>117</v>
      </c>
      <c r="E26" s="27" t="s">
        <v>118</v>
      </c>
      <c r="F26" s="15" t="s">
        <v>29</v>
      </c>
      <c r="G26" s="15" t="s">
        <v>31</v>
      </c>
      <c r="H26" s="16">
        <v>45566</v>
      </c>
      <c r="I26" s="16">
        <v>45747</v>
      </c>
      <c r="J26" s="17">
        <v>80000</v>
      </c>
      <c r="K26" s="17">
        <v>7400.87</v>
      </c>
      <c r="L26" s="17"/>
      <c r="M26" s="17">
        <f t="shared" ref="M26:M28" si="1">+J26*2.87%</f>
        <v>2296</v>
      </c>
      <c r="N26" s="17">
        <f t="shared" ref="N26:N28" si="2">J26*7.1%</f>
        <v>5679.9999999999991</v>
      </c>
      <c r="O26" s="17">
        <f t="shared" ref="O26:O28" si="3">J26*1.15%</f>
        <v>920</v>
      </c>
      <c r="P26" s="17">
        <f t="shared" ref="P26:P28" si="4">+J26*3.04%</f>
        <v>2432</v>
      </c>
      <c r="Q26" s="17">
        <f t="shared" ref="Q26:Q28" si="5">J26*7.09%</f>
        <v>5672</v>
      </c>
      <c r="R26" s="17"/>
      <c r="S26" s="17">
        <f t="shared" ref="S26:S28" si="6">M26+N26+O26+P26+Q26</f>
        <v>17000</v>
      </c>
      <c r="T26" s="17"/>
      <c r="U26" s="17">
        <f t="shared" ref="U26:U28" si="7">+M26+P26+R26+T26+K26+L26</f>
        <v>12128.869999999999</v>
      </c>
      <c r="V26" s="17">
        <f t="shared" ref="V26:V28" si="8">+Q26+O26+N26</f>
        <v>12272</v>
      </c>
      <c r="W26" s="18">
        <f t="shared" ref="W26:W28" si="9">+J26-U26</f>
        <v>67871.13</v>
      </c>
      <c r="X26" s="34"/>
    </row>
    <row r="27" spans="2:37" x14ac:dyDescent="0.2">
      <c r="B27" s="35">
        <f t="shared" si="0"/>
        <v>10</v>
      </c>
      <c r="C27" s="13" t="s">
        <v>67</v>
      </c>
      <c r="D27" s="27" t="s">
        <v>121</v>
      </c>
      <c r="E27" s="27" t="s">
        <v>73</v>
      </c>
      <c r="F27" s="15" t="s">
        <v>29</v>
      </c>
      <c r="G27" s="15" t="s">
        <v>31</v>
      </c>
      <c r="H27" s="16">
        <v>45566</v>
      </c>
      <c r="I27" s="16">
        <v>45747</v>
      </c>
      <c r="J27" s="17">
        <v>50000</v>
      </c>
      <c r="K27" s="17">
        <v>1854</v>
      </c>
      <c r="L27" s="17"/>
      <c r="M27" s="17">
        <f t="shared" si="1"/>
        <v>1435</v>
      </c>
      <c r="N27" s="17">
        <f t="shared" si="2"/>
        <v>3549.9999999999995</v>
      </c>
      <c r="O27" s="17">
        <f t="shared" si="3"/>
        <v>575</v>
      </c>
      <c r="P27" s="17">
        <f t="shared" si="4"/>
        <v>1520</v>
      </c>
      <c r="Q27" s="17">
        <f t="shared" si="5"/>
        <v>3545.0000000000005</v>
      </c>
      <c r="R27" s="17"/>
      <c r="S27" s="17">
        <f t="shared" si="6"/>
        <v>10625</v>
      </c>
      <c r="T27" s="17"/>
      <c r="U27" s="17">
        <f t="shared" si="7"/>
        <v>4809</v>
      </c>
      <c r="V27" s="17">
        <f t="shared" si="8"/>
        <v>7670</v>
      </c>
      <c r="W27" s="18">
        <f t="shared" si="9"/>
        <v>45191</v>
      </c>
      <c r="X27" s="34"/>
    </row>
    <row r="28" spans="2:37" x14ac:dyDescent="0.2">
      <c r="B28" s="35">
        <f t="shared" si="0"/>
        <v>11</v>
      </c>
      <c r="C28" s="13" t="s">
        <v>125</v>
      </c>
      <c r="D28" s="27" t="s">
        <v>119</v>
      </c>
      <c r="E28" s="27" t="s">
        <v>120</v>
      </c>
      <c r="F28" s="15" t="s">
        <v>29</v>
      </c>
      <c r="G28" s="15" t="s">
        <v>30</v>
      </c>
      <c r="H28" s="16">
        <v>45566</v>
      </c>
      <c r="I28" s="16">
        <v>45747</v>
      </c>
      <c r="J28" s="17">
        <v>65000</v>
      </c>
      <c r="K28" s="17">
        <v>4427.58</v>
      </c>
      <c r="L28" s="17"/>
      <c r="M28" s="17">
        <f t="shared" si="1"/>
        <v>1865.5</v>
      </c>
      <c r="N28" s="17">
        <f t="shared" si="2"/>
        <v>4615</v>
      </c>
      <c r="O28" s="17">
        <f t="shared" si="3"/>
        <v>747.5</v>
      </c>
      <c r="P28" s="17">
        <f t="shared" si="4"/>
        <v>1976</v>
      </c>
      <c r="Q28" s="17">
        <f t="shared" si="5"/>
        <v>4608.5</v>
      </c>
      <c r="R28" s="17"/>
      <c r="S28" s="17">
        <f t="shared" si="6"/>
        <v>13812.5</v>
      </c>
      <c r="T28" s="17"/>
      <c r="U28" s="17">
        <f t="shared" si="7"/>
        <v>8269.08</v>
      </c>
      <c r="V28" s="17">
        <f t="shared" si="8"/>
        <v>9971</v>
      </c>
      <c r="W28" s="18">
        <f t="shared" si="9"/>
        <v>56730.92</v>
      </c>
      <c r="X28" s="34"/>
    </row>
    <row r="29" spans="2:37" x14ac:dyDescent="0.2">
      <c r="B29" s="29"/>
      <c r="C29" s="47" t="s">
        <v>104</v>
      </c>
      <c r="D29" s="49"/>
      <c r="E29" s="49"/>
      <c r="F29" s="30"/>
      <c r="G29" s="30"/>
      <c r="H29" s="30"/>
      <c r="I29" s="30"/>
      <c r="J29" s="31"/>
      <c r="K29" s="31"/>
      <c r="L29" s="31"/>
      <c r="M29" s="31"/>
      <c r="N29" s="31"/>
      <c r="O29" s="32"/>
      <c r="P29" s="31"/>
      <c r="Q29" s="31"/>
      <c r="R29" s="32"/>
      <c r="S29" s="32"/>
      <c r="T29" s="32"/>
      <c r="U29" s="32"/>
      <c r="V29" s="32"/>
      <c r="W29" s="33"/>
      <c r="X29" s="34"/>
    </row>
    <row r="30" spans="2:37" x14ac:dyDescent="0.2">
      <c r="B30" s="35">
        <f>1+B28</f>
        <v>12</v>
      </c>
      <c r="C30" s="13" t="s">
        <v>68</v>
      </c>
      <c r="D30" s="14" t="s">
        <v>84</v>
      </c>
      <c r="E30" s="14" t="s">
        <v>39</v>
      </c>
      <c r="F30" s="15" t="s">
        <v>29</v>
      </c>
      <c r="G30" s="15" t="s">
        <v>31</v>
      </c>
      <c r="H30" s="16">
        <v>45536</v>
      </c>
      <c r="I30" s="16">
        <v>45657</v>
      </c>
      <c r="J30" s="17">
        <v>39600</v>
      </c>
      <c r="K30" s="17">
        <v>386.2</v>
      </c>
      <c r="L30" s="17"/>
      <c r="M30" s="17">
        <f>+J30*2.87%</f>
        <v>1136.52</v>
      </c>
      <c r="N30" s="17">
        <f>J30*7.1%</f>
        <v>2811.6</v>
      </c>
      <c r="O30" s="17">
        <f>J30*1.15%</f>
        <v>455.4</v>
      </c>
      <c r="P30" s="17">
        <f>+J30*3.04%</f>
        <v>1203.8399999999999</v>
      </c>
      <c r="Q30" s="17">
        <f>J30*7.09%</f>
        <v>2807.6400000000003</v>
      </c>
      <c r="R30" s="17"/>
      <c r="S30" s="17">
        <f>M30+N30+O30+P30+Q30</f>
        <v>8415</v>
      </c>
      <c r="T30" s="17"/>
      <c r="U30" s="17">
        <f>+M30+P30+R30+T30+K30+L30</f>
        <v>2726.5599999999995</v>
      </c>
      <c r="V30" s="17">
        <f>+Q30+O30+N30</f>
        <v>6074.64</v>
      </c>
      <c r="W30" s="18">
        <f>+J30-U30</f>
        <v>36873.440000000002</v>
      </c>
      <c r="X30" s="34"/>
    </row>
    <row r="31" spans="2:37" x14ac:dyDescent="0.2">
      <c r="B31" s="35">
        <f t="shared" si="0"/>
        <v>13</v>
      </c>
      <c r="C31" s="13" t="s">
        <v>68</v>
      </c>
      <c r="D31" s="14" t="s">
        <v>48</v>
      </c>
      <c r="E31" s="14" t="s">
        <v>39</v>
      </c>
      <c r="F31" s="15" t="s">
        <v>29</v>
      </c>
      <c r="G31" s="15" t="s">
        <v>30</v>
      </c>
      <c r="H31" s="16">
        <v>45536</v>
      </c>
      <c r="I31" s="16">
        <v>45657</v>
      </c>
      <c r="J31" s="17">
        <v>120000</v>
      </c>
      <c r="K31" s="17">
        <v>16809.87</v>
      </c>
      <c r="L31" s="17">
        <v>0</v>
      </c>
      <c r="M31" s="17">
        <f>+J31*2.87%</f>
        <v>3444</v>
      </c>
      <c r="N31" s="17">
        <f>J31*7.1%</f>
        <v>8520</v>
      </c>
      <c r="O31" s="17">
        <f>J31*1.15%</f>
        <v>1380</v>
      </c>
      <c r="P31" s="17">
        <f>+J31*3.04%</f>
        <v>3648</v>
      </c>
      <c r="Q31" s="17">
        <f>J31*7.09%</f>
        <v>8508</v>
      </c>
      <c r="R31" s="17">
        <v>0</v>
      </c>
      <c r="S31" s="17">
        <f>M31+N31+O31+P31+Q31</f>
        <v>25500</v>
      </c>
      <c r="T31" s="17">
        <v>0</v>
      </c>
      <c r="U31" s="17">
        <f>+M31+P31+R31+T31+K31+L31</f>
        <v>23901.87</v>
      </c>
      <c r="V31" s="17">
        <f>+Q31+O31+N31</f>
        <v>18408</v>
      </c>
      <c r="W31" s="17">
        <f>+J31-U31</f>
        <v>96098.13</v>
      </c>
      <c r="X31" s="34"/>
    </row>
    <row r="32" spans="2:37" x14ac:dyDescent="0.2">
      <c r="B32" s="35">
        <f t="shared" si="0"/>
        <v>14</v>
      </c>
      <c r="C32" s="13" t="s">
        <v>68</v>
      </c>
      <c r="D32" s="14" t="s">
        <v>56</v>
      </c>
      <c r="E32" s="14" t="s">
        <v>39</v>
      </c>
      <c r="F32" s="15" t="s">
        <v>29</v>
      </c>
      <c r="G32" s="15" t="s">
        <v>30</v>
      </c>
      <c r="H32" s="16">
        <v>45536</v>
      </c>
      <c r="I32" s="16">
        <v>45657</v>
      </c>
      <c r="J32" s="17">
        <v>120000</v>
      </c>
      <c r="K32" s="17">
        <v>16809.87</v>
      </c>
      <c r="L32" s="17">
        <v>0</v>
      </c>
      <c r="M32" s="17">
        <f>+J32*2.87%</f>
        <v>3444</v>
      </c>
      <c r="N32" s="17">
        <f>J32*7.1%</f>
        <v>8520</v>
      </c>
      <c r="O32" s="17">
        <f>J32*1.15%</f>
        <v>1380</v>
      </c>
      <c r="P32" s="17">
        <f>+J32*3.04%</f>
        <v>3648</v>
      </c>
      <c r="Q32" s="17">
        <f>J32*7.09%</f>
        <v>8508</v>
      </c>
      <c r="R32" s="17">
        <v>0</v>
      </c>
      <c r="S32" s="17">
        <f>M32+N32+O32+P32+Q32</f>
        <v>25500</v>
      </c>
      <c r="T32" s="17">
        <v>0</v>
      </c>
      <c r="U32" s="17">
        <f>+M32+P32+R32+T32+K32+L32</f>
        <v>23901.87</v>
      </c>
      <c r="V32" s="17">
        <f>+Q32+O32+N32</f>
        <v>18408</v>
      </c>
      <c r="W32" s="17">
        <f>+J32-U32</f>
        <v>96098.13</v>
      </c>
      <c r="X32" s="34"/>
    </row>
    <row r="33" spans="2:24" x14ac:dyDescent="0.2">
      <c r="B33" s="35">
        <f t="shared" si="0"/>
        <v>15</v>
      </c>
      <c r="C33" s="13" t="s">
        <v>68</v>
      </c>
      <c r="D33" s="14" t="s">
        <v>60</v>
      </c>
      <c r="E33" s="14" t="s">
        <v>39</v>
      </c>
      <c r="F33" s="15" t="s">
        <v>29</v>
      </c>
      <c r="G33" s="15" t="s">
        <v>31</v>
      </c>
      <c r="H33" s="16">
        <v>45536</v>
      </c>
      <c r="I33" s="16">
        <v>45657</v>
      </c>
      <c r="J33" s="17">
        <v>120000</v>
      </c>
      <c r="K33" s="17">
        <v>16809.87</v>
      </c>
      <c r="L33" s="17">
        <v>0</v>
      </c>
      <c r="M33" s="17">
        <f>+J33*2.87%</f>
        <v>3444</v>
      </c>
      <c r="N33" s="17">
        <f>J33*7.1%</f>
        <v>8520</v>
      </c>
      <c r="O33" s="17">
        <f>J33*1.15%</f>
        <v>1380</v>
      </c>
      <c r="P33" s="17">
        <f>+J33*3.04%</f>
        <v>3648</v>
      </c>
      <c r="Q33" s="17">
        <f>J33*7.09%</f>
        <v>8508</v>
      </c>
      <c r="R33" s="17">
        <v>0</v>
      </c>
      <c r="S33" s="17">
        <f>M33+N33+O33+P33+Q33</f>
        <v>25500</v>
      </c>
      <c r="T33" s="17">
        <v>0</v>
      </c>
      <c r="U33" s="17">
        <f>+M33+P33+R33+T33+K33+L33</f>
        <v>23901.87</v>
      </c>
      <c r="V33" s="17">
        <f>+Q33+O33+N33</f>
        <v>18408</v>
      </c>
      <c r="W33" s="17">
        <f>+J33-U33</f>
        <v>96098.13</v>
      </c>
      <c r="X33" s="34"/>
    </row>
    <row r="34" spans="2:24" x14ac:dyDescent="0.2">
      <c r="B34" s="35">
        <f t="shared" si="0"/>
        <v>16</v>
      </c>
      <c r="C34" s="13" t="s">
        <v>68</v>
      </c>
      <c r="D34" s="14" t="s">
        <v>45</v>
      </c>
      <c r="E34" s="14" t="s">
        <v>39</v>
      </c>
      <c r="F34" s="15" t="s">
        <v>29</v>
      </c>
      <c r="G34" s="15" t="s">
        <v>30</v>
      </c>
      <c r="H34" s="16">
        <v>45536</v>
      </c>
      <c r="I34" s="16">
        <v>45657</v>
      </c>
      <c r="J34" s="17">
        <v>120000</v>
      </c>
      <c r="K34" s="17">
        <v>16809.87</v>
      </c>
      <c r="L34" s="17">
        <v>0</v>
      </c>
      <c r="M34" s="17">
        <f>+J34*2.87%</f>
        <v>3444</v>
      </c>
      <c r="N34" s="17">
        <f>J34*7.1%</f>
        <v>8520</v>
      </c>
      <c r="O34" s="17">
        <f>J34*1.15%</f>
        <v>1380</v>
      </c>
      <c r="P34" s="17">
        <f>+J34*3.04%</f>
        <v>3648</v>
      </c>
      <c r="Q34" s="17">
        <f>J34*7.09%</f>
        <v>8508</v>
      </c>
      <c r="R34" s="17">
        <v>0</v>
      </c>
      <c r="S34" s="17">
        <f>M34+N34+O34+P34+Q34</f>
        <v>25500</v>
      </c>
      <c r="T34" s="17">
        <v>0</v>
      </c>
      <c r="U34" s="17">
        <f>+M34+P34+R34+T34+K34+L34</f>
        <v>23901.87</v>
      </c>
      <c r="V34" s="17">
        <f>+Q34+O34+N34</f>
        <v>18408</v>
      </c>
      <c r="W34" s="17">
        <f>+J34-U34</f>
        <v>96098.13</v>
      </c>
      <c r="X34" s="34"/>
    </row>
    <row r="35" spans="2:24" x14ac:dyDescent="0.2">
      <c r="B35" s="35">
        <f t="shared" si="0"/>
        <v>17</v>
      </c>
      <c r="C35" s="13" t="s">
        <v>68</v>
      </c>
      <c r="D35" s="14" t="s">
        <v>62</v>
      </c>
      <c r="E35" s="14" t="s">
        <v>39</v>
      </c>
      <c r="F35" s="15" t="s">
        <v>29</v>
      </c>
      <c r="G35" s="15" t="s">
        <v>31</v>
      </c>
      <c r="H35" s="16">
        <v>45536</v>
      </c>
      <c r="I35" s="16">
        <v>45657</v>
      </c>
      <c r="J35" s="17">
        <v>120000</v>
      </c>
      <c r="K35" s="17">
        <v>16809.87</v>
      </c>
      <c r="L35" s="17">
        <v>0</v>
      </c>
      <c r="M35" s="17">
        <f>+J35*2.87%</f>
        <v>3444</v>
      </c>
      <c r="N35" s="17">
        <f>J35*7.1%</f>
        <v>8520</v>
      </c>
      <c r="O35" s="17">
        <f>J35*1.15%</f>
        <v>1380</v>
      </c>
      <c r="P35" s="17">
        <f>+J35*3.04%</f>
        <v>3648</v>
      </c>
      <c r="Q35" s="17">
        <f>J35*7.09%</f>
        <v>8508</v>
      </c>
      <c r="R35" s="17">
        <v>0</v>
      </c>
      <c r="S35" s="17">
        <f>M35+N35+O35+P35+Q35</f>
        <v>25500</v>
      </c>
      <c r="T35" s="17">
        <v>0</v>
      </c>
      <c r="U35" s="17">
        <f>+M35+P35+R35+T35+K35+L35</f>
        <v>23901.87</v>
      </c>
      <c r="V35" s="17">
        <f>+Q35+O35+N35</f>
        <v>18408</v>
      </c>
      <c r="W35" s="18">
        <f>+J35-U35</f>
        <v>96098.13</v>
      </c>
      <c r="X35" s="34"/>
    </row>
    <row r="36" spans="2:24" x14ac:dyDescent="0.2">
      <c r="B36" s="35">
        <f t="shared" si="0"/>
        <v>18</v>
      </c>
      <c r="C36" s="13" t="s">
        <v>68</v>
      </c>
      <c r="D36" s="14" t="s">
        <v>44</v>
      </c>
      <c r="E36" s="14" t="s">
        <v>39</v>
      </c>
      <c r="F36" s="15" t="s">
        <v>29</v>
      </c>
      <c r="G36" s="15" t="s">
        <v>31</v>
      </c>
      <c r="H36" s="16">
        <v>45536</v>
      </c>
      <c r="I36" s="16">
        <v>45657</v>
      </c>
      <c r="J36" s="17">
        <v>120000</v>
      </c>
      <c r="K36" s="17">
        <v>16809.87</v>
      </c>
      <c r="L36" s="17">
        <v>0</v>
      </c>
      <c r="M36" s="17">
        <f>+J36*2.87%</f>
        <v>3444</v>
      </c>
      <c r="N36" s="17">
        <f>J36*7.1%</f>
        <v>8520</v>
      </c>
      <c r="O36" s="17">
        <f>J36*1.15%</f>
        <v>1380</v>
      </c>
      <c r="P36" s="17">
        <f>+J36*3.04%</f>
        <v>3648</v>
      </c>
      <c r="Q36" s="17">
        <f>J36*7.09%</f>
        <v>8508</v>
      </c>
      <c r="R36" s="17">
        <v>0</v>
      </c>
      <c r="S36" s="17">
        <f>M36+N36+O36+P36+Q36</f>
        <v>25500</v>
      </c>
      <c r="T36" s="17">
        <v>0</v>
      </c>
      <c r="U36" s="17">
        <f>+M36+P36+R36+T36+K36+L36</f>
        <v>23901.87</v>
      </c>
      <c r="V36" s="17">
        <f>+Q36+O36+N36</f>
        <v>18408</v>
      </c>
      <c r="W36" s="18">
        <f>+J36-U36</f>
        <v>96098.13</v>
      </c>
      <c r="X36" s="34"/>
    </row>
    <row r="37" spans="2:24" x14ac:dyDescent="0.2">
      <c r="B37" s="35">
        <f t="shared" si="0"/>
        <v>19</v>
      </c>
      <c r="C37" s="13" t="s">
        <v>68</v>
      </c>
      <c r="D37" s="14" t="s">
        <v>66</v>
      </c>
      <c r="E37" s="14" t="s">
        <v>39</v>
      </c>
      <c r="F37" s="15" t="s">
        <v>29</v>
      </c>
      <c r="G37" s="15" t="s">
        <v>30</v>
      </c>
      <c r="H37" s="16">
        <v>45536</v>
      </c>
      <c r="I37" s="16">
        <v>45657</v>
      </c>
      <c r="J37" s="17">
        <v>120000</v>
      </c>
      <c r="K37" s="17">
        <v>16018.03</v>
      </c>
      <c r="L37" s="17">
        <v>0</v>
      </c>
      <c r="M37" s="17">
        <f>+J37*2.87%</f>
        <v>3444</v>
      </c>
      <c r="N37" s="17">
        <f>J37*7.1%</f>
        <v>8520</v>
      </c>
      <c r="O37" s="17">
        <f>J37*1.15%</f>
        <v>1380</v>
      </c>
      <c r="P37" s="17">
        <f>+J37*3.04%</f>
        <v>3648</v>
      </c>
      <c r="Q37" s="17">
        <f>J37*7.09%</f>
        <v>8508</v>
      </c>
      <c r="R37" s="17">
        <v>0</v>
      </c>
      <c r="S37" s="17">
        <f>M37+N37+O37+P37+Q37</f>
        <v>25500</v>
      </c>
      <c r="T37" s="17">
        <v>0</v>
      </c>
      <c r="U37" s="17">
        <f>+M37+P37+R37+T37+K37+L37</f>
        <v>23110.03</v>
      </c>
      <c r="V37" s="17">
        <f>+Q37+O37+N37</f>
        <v>18408</v>
      </c>
      <c r="W37" s="18">
        <f>+J37-U37</f>
        <v>96889.97</v>
      </c>
      <c r="X37" s="34"/>
    </row>
    <row r="38" spans="2:24" x14ac:dyDescent="0.2">
      <c r="B38" s="35">
        <f t="shared" si="0"/>
        <v>20</v>
      </c>
      <c r="C38" s="13" t="s">
        <v>68</v>
      </c>
      <c r="D38" s="14" t="s">
        <v>43</v>
      </c>
      <c r="E38" s="14" t="s">
        <v>39</v>
      </c>
      <c r="F38" s="15" t="s">
        <v>29</v>
      </c>
      <c r="G38" s="15" t="s">
        <v>30</v>
      </c>
      <c r="H38" s="16">
        <v>45536</v>
      </c>
      <c r="I38" s="16">
        <v>45657</v>
      </c>
      <c r="J38" s="17">
        <v>120000</v>
      </c>
      <c r="K38" s="17">
        <v>16809.87</v>
      </c>
      <c r="L38" s="17">
        <v>0</v>
      </c>
      <c r="M38" s="17">
        <f>+J38*2.87%</f>
        <v>3444</v>
      </c>
      <c r="N38" s="17">
        <f>J38*7.1%</f>
        <v>8520</v>
      </c>
      <c r="O38" s="17">
        <f>J38*1.15%</f>
        <v>1380</v>
      </c>
      <c r="P38" s="17">
        <f>+J38*3.04%</f>
        <v>3648</v>
      </c>
      <c r="Q38" s="17">
        <f>J38*7.09%</f>
        <v>8508</v>
      </c>
      <c r="R38" s="17">
        <v>0</v>
      </c>
      <c r="S38" s="17">
        <f>M38+N38+O38+P38+Q38</f>
        <v>25500</v>
      </c>
      <c r="T38" s="17">
        <v>0</v>
      </c>
      <c r="U38" s="17">
        <f>+M38+P38+R38+T38+K38+L38</f>
        <v>23901.87</v>
      </c>
      <c r="V38" s="17">
        <f>+Q38+O38+N38</f>
        <v>18408</v>
      </c>
      <c r="W38" s="18">
        <f>+J38-U38</f>
        <v>96098.13</v>
      </c>
      <c r="X38" s="34"/>
    </row>
    <row r="39" spans="2:24" x14ac:dyDescent="0.2">
      <c r="B39" s="35">
        <f t="shared" si="0"/>
        <v>21</v>
      </c>
      <c r="C39" s="13" t="s">
        <v>68</v>
      </c>
      <c r="D39" s="14" t="s">
        <v>113</v>
      </c>
      <c r="E39" s="14" t="s">
        <v>39</v>
      </c>
      <c r="F39" s="15" t="s">
        <v>29</v>
      </c>
      <c r="G39" s="15" t="s">
        <v>31</v>
      </c>
      <c r="H39" s="16">
        <v>45536</v>
      </c>
      <c r="I39" s="16">
        <v>45657</v>
      </c>
      <c r="J39" s="17">
        <v>28800</v>
      </c>
      <c r="K39" s="17"/>
      <c r="L39" s="17"/>
      <c r="M39" s="17">
        <f>+J39*2.87%</f>
        <v>826.56</v>
      </c>
      <c r="N39" s="17">
        <f>J39*7.1%</f>
        <v>2044.7999999999997</v>
      </c>
      <c r="O39" s="17">
        <f>J39*1.15%</f>
        <v>331.2</v>
      </c>
      <c r="P39" s="17">
        <f>+J39*3.04%</f>
        <v>875.52</v>
      </c>
      <c r="Q39" s="17">
        <f>J39*7.09%</f>
        <v>2041.92</v>
      </c>
      <c r="R39" s="17"/>
      <c r="S39" s="17">
        <f>M39+N39+O39+P39+Q39</f>
        <v>6120</v>
      </c>
      <c r="T39" s="17"/>
      <c r="U39" s="17">
        <f>+M39+P39+R39+T39+K39+L39</f>
        <v>1702.08</v>
      </c>
      <c r="V39" s="17">
        <f>+Q39+O39+N39</f>
        <v>4417.92</v>
      </c>
      <c r="W39" s="18">
        <f>+J39-U39</f>
        <v>27097.919999999998</v>
      </c>
      <c r="X39" s="34"/>
    </row>
    <row r="40" spans="2:24" ht="12" customHeight="1" x14ac:dyDescent="0.2">
      <c r="B40" s="29"/>
      <c r="C40" s="28" t="s">
        <v>105</v>
      </c>
      <c r="D40" s="29"/>
      <c r="E40" s="29"/>
      <c r="F40" s="30"/>
      <c r="G40" s="30"/>
      <c r="H40" s="30"/>
      <c r="I40" s="30"/>
      <c r="J40" s="31"/>
      <c r="K40" s="31"/>
      <c r="L40" s="31"/>
      <c r="M40" s="31"/>
      <c r="N40" s="31"/>
      <c r="O40" s="32"/>
      <c r="P40" s="31"/>
      <c r="Q40" s="31"/>
      <c r="R40" s="32"/>
      <c r="S40" s="32"/>
      <c r="T40" s="32"/>
      <c r="U40" s="32"/>
      <c r="V40" s="32"/>
      <c r="W40" s="33"/>
      <c r="X40" s="34"/>
    </row>
    <row r="41" spans="2:24" x14ac:dyDescent="0.2">
      <c r="B41" s="35">
        <f>1+B39</f>
        <v>22</v>
      </c>
      <c r="C41" s="13" t="s">
        <v>72</v>
      </c>
      <c r="D41" s="48" t="s">
        <v>64</v>
      </c>
      <c r="E41" s="14" t="s">
        <v>39</v>
      </c>
      <c r="F41" s="15" t="s">
        <v>29</v>
      </c>
      <c r="G41" s="15" t="s">
        <v>30</v>
      </c>
      <c r="H41" s="16">
        <v>45536</v>
      </c>
      <c r="I41" s="16">
        <v>45657</v>
      </c>
      <c r="J41" s="17">
        <v>75000</v>
      </c>
      <c r="K41" s="17">
        <v>0</v>
      </c>
      <c r="L41" s="17">
        <v>0</v>
      </c>
      <c r="M41" s="17">
        <f>+J41*2.87%</f>
        <v>2152.5</v>
      </c>
      <c r="N41" s="17">
        <f>J41*7.1%</f>
        <v>5324.9999999999991</v>
      </c>
      <c r="O41" s="17">
        <f>J41*1.15%</f>
        <v>862.5</v>
      </c>
      <c r="P41" s="17">
        <f>+J41*3.04%</f>
        <v>2280</v>
      </c>
      <c r="Q41" s="17">
        <f>J41*7.09%</f>
        <v>5317.5</v>
      </c>
      <c r="R41" s="17">
        <v>0</v>
      </c>
      <c r="S41" s="17">
        <f>M41+N41+O41+P41+Q41</f>
        <v>15937.5</v>
      </c>
      <c r="T41" s="17">
        <v>0</v>
      </c>
      <c r="U41" s="17">
        <f>+M41+P41+R41+T41+K41+L41</f>
        <v>4432.5</v>
      </c>
      <c r="V41" s="17">
        <f>+Q41+O41+N41</f>
        <v>11505</v>
      </c>
      <c r="W41" s="18">
        <f>+J41-U41</f>
        <v>70567.5</v>
      </c>
      <c r="X41" s="34"/>
    </row>
    <row r="42" spans="2:24" x14ac:dyDescent="0.2">
      <c r="B42" s="35">
        <f t="shared" si="0"/>
        <v>23</v>
      </c>
      <c r="C42" s="13" t="s">
        <v>72</v>
      </c>
      <c r="D42" s="14" t="s">
        <v>61</v>
      </c>
      <c r="E42" s="14" t="s">
        <v>39</v>
      </c>
      <c r="F42" s="15" t="s">
        <v>29</v>
      </c>
      <c r="G42" s="15" t="s">
        <v>30</v>
      </c>
      <c r="H42" s="16">
        <v>45536</v>
      </c>
      <c r="I42" s="16">
        <v>45657</v>
      </c>
      <c r="J42" s="17">
        <v>120000</v>
      </c>
      <c r="K42" s="17">
        <v>16809.87</v>
      </c>
      <c r="L42" s="17">
        <v>0</v>
      </c>
      <c r="M42" s="17">
        <f>+J42*2.87%</f>
        <v>3444</v>
      </c>
      <c r="N42" s="17">
        <f>J42*7.1%</f>
        <v>8520</v>
      </c>
      <c r="O42" s="17">
        <f>J42*1.15%</f>
        <v>1380</v>
      </c>
      <c r="P42" s="17">
        <f>+J42*3.04%</f>
        <v>3648</v>
      </c>
      <c r="Q42" s="17">
        <f>J42*7.09%</f>
        <v>8508</v>
      </c>
      <c r="R42" s="17">
        <v>0</v>
      </c>
      <c r="S42" s="17">
        <f>M42+N42+O42+P42+Q42</f>
        <v>25500</v>
      </c>
      <c r="T42" s="17">
        <v>0</v>
      </c>
      <c r="U42" s="17">
        <f>+M42+P42+R42+T42+K42+L42</f>
        <v>23901.87</v>
      </c>
      <c r="V42" s="17">
        <f>+Q42+O42+N42</f>
        <v>18408</v>
      </c>
      <c r="W42" s="18">
        <f>+J42-U42</f>
        <v>96098.13</v>
      </c>
      <c r="X42" s="34"/>
    </row>
    <row r="43" spans="2:24" x14ac:dyDescent="0.2">
      <c r="B43" s="35">
        <f t="shared" si="0"/>
        <v>24</v>
      </c>
      <c r="C43" s="13" t="s">
        <v>72</v>
      </c>
      <c r="D43" s="14" t="s">
        <v>122</v>
      </c>
      <c r="E43" s="14" t="s">
        <v>39</v>
      </c>
      <c r="F43" s="15" t="s">
        <v>29</v>
      </c>
      <c r="G43" s="15" t="s">
        <v>31</v>
      </c>
      <c r="H43" s="16">
        <v>45536</v>
      </c>
      <c r="I43" s="16">
        <v>45657</v>
      </c>
      <c r="J43" s="17">
        <v>42000</v>
      </c>
      <c r="K43" s="17">
        <v>724.92</v>
      </c>
      <c r="L43" s="17"/>
      <c r="M43" s="17">
        <f>+J43*2.87%</f>
        <v>1205.4000000000001</v>
      </c>
      <c r="N43" s="17">
        <f>J43*7.1%</f>
        <v>2981.9999999999995</v>
      </c>
      <c r="O43" s="17">
        <f>J43*1.15%</f>
        <v>483</v>
      </c>
      <c r="P43" s="17">
        <f>+J43*3.04%</f>
        <v>1276.8</v>
      </c>
      <c r="Q43" s="17">
        <f>J43*7.09%</f>
        <v>2977.8</v>
      </c>
      <c r="R43" s="17"/>
      <c r="S43" s="17">
        <f>M43+N43+O43+P43+Q43</f>
        <v>8925</v>
      </c>
      <c r="T43" s="17"/>
      <c r="U43" s="17">
        <f>+M43+P43+R43+T43+K43+L43</f>
        <v>3207.12</v>
      </c>
      <c r="V43" s="17">
        <f>+Q43+O43+N43</f>
        <v>6442.7999999999993</v>
      </c>
      <c r="W43" s="18">
        <f>+J43-U43</f>
        <v>38792.879999999997</v>
      </c>
      <c r="X43" s="34"/>
    </row>
    <row r="44" spans="2:24" x14ac:dyDescent="0.2">
      <c r="B44" s="29"/>
      <c r="C44" s="28" t="s">
        <v>106</v>
      </c>
      <c r="D44" s="29"/>
      <c r="E44" s="29"/>
      <c r="F44" s="30"/>
      <c r="G44" s="30"/>
      <c r="H44" s="30"/>
      <c r="I44" s="30"/>
      <c r="J44" s="31"/>
      <c r="K44" s="31"/>
      <c r="L44" s="31"/>
      <c r="M44" s="31"/>
      <c r="N44" s="31"/>
      <c r="O44" s="32"/>
      <c r="P44" s="31"/>
      <c r="Q44" s="31"/>
      <c r="R44" s="32"/>
      <c r="S44" s="32"/>
      <c r="T44" s="32"/>
      <c r="U44" s="32"/>
      <c r="V44" s="32"/>
      <c r="W44" s="33"/>
      <c r="X44" s="34"/>
    </row>
    <row r="45" spans="2:24" x14ac:dyDescent="0.2">
      <c r="B45" s="35">
        <f>1+B43</f>
        <v>25</v>
      </c>
      <c r="C45" s="13" t="s">
        <v>70</v>
      </c>
      <c r="D45" s="14" t="s">
        <v>49</v>
      </c>
      <c r="E45" s="14" t="s">
        <v>39</v>
      </c>
      <c r="F45" s="15" t="s">
        <v>29</v>
      </c>
      <c r="G45" s="15" t="s">
        <v>30</v>
      </c>
      <c r="H45" s="16">
        <v>45536</v>
      </c>
      <c r="I45" s="16">
        <v>45657</v>
      </c>
      <c r="J45" s="17">
        <v>120000</v>
      </c>
      <c r="K45" s="17">
        <v>16809.87</v>
      </c>
      <c r="L45" s="17">
        <v>0</v>
      </c>
      <c r="M45" s="17">
        <f>+J45*2.87%</f>
        <v>3444</v>
      </c>
      <c r="N45" s="17">
        <f>J45*7.1%</f>
        <v>8520</v>
      </c>
      <c r="O45" s="17">
        <f>J45*1.15%</f>
        <v>1380</v>
      </c>
      <c r="P45" s="17">
        <f>+J45*3.04%</f>
        <v>3648</v>
      </c>
      <c r="Q45" s="17">
        <f>J45*7.09%</f>
        <v>8508</v>
      </c>
      <c r="R45" s="17">
        <v>0</v>
      </c>
      <c r="S45" s="17">
        <f>M45+N45+O45+P45+Q45</f>
        <v>25500</v>
      </c>
      <c r="T45" s="17">
        <v>0</v>
      </c>
      <c r="U45" s="17">
        <f>+M45+P45+R45+T45+K45+L45</f>
        <v>23901.87</v>
      </c>
      <c r="V45" s="17">
        <f>+Q45+O45+N45</f>
        <v>18408</v>
      </c>
      <c r="W45" s="18">
        <f>+J45-U45</f>
        <v>96098.13</v>
      </c>
      <c r="X45" s="34"/>
    </row>
    <row r="46" spans="2:24" x14ac:dyDescent="0.2">
      <c r="B46" s="35">
        <f t="shared" si="0"/>
        <v>26</v>
      </c>
      <c r="C46" s="13" t="s">
        <v>70</v>
      </c>
      <c r="D46" s="14" t="s">
        <v>53</v>
      </c>
      <c r="E46" s="14" t="s">
        <v>39</v>
      </c>
      <c r="F46" s="15" t="s">
        <v>29</v>
      </c>
      <c r="G46" s="15" t="s">
        <v>30</v>
      </c>
      <c r="H46" s="16">
        <v>45536</v>
      </c>
      <c r="I46" s="16">
        <v>45657</v>
      </c>
      <c r="J46" s="17">
        <v>43200</v>
      </c>
      <c r="K46" s="17">
        <v>894.28</v>
      </c>
      <c r="L46" s="17">
        <v>0</v>
      </c>
      <c r="M46" s="17">
        <f>+J46*2.87%</f>
        <v>1239.8399999999999</v>
      </c>
      <c r="N46" s="17">
        <f>J46*7.1%</f>
        <v>3067.2</v>
      </c>
      <c r="O46" s="17">
        <f>J46*1.15%</f>
        <v>496.8</v>
      </c>
      <c r="P46" s="17">
        <f>+J46*3.04%</f>
        <v>1313.28</v>
      </c>
      <c r="Q46" s="17">
        <f>J46*7.09%</f>
        <v>3062.88</v>
      </c>
      <c r="R46" s="17">
        <v>0</v>
      </c>
      <c r="S46" s="17">
        <f>M46+N46+O46+P46+Q46</f>
        <v>9180</v>
      </c>
      <c r="T46" s="17">
        <v>0</v>
      </c>
      <c r="U46" s="17">
        <f>+M46+P46+R46+T46+K46+L46</f>
        <v>3447.3999999999996</v>
      </c>
      <c r="V46" s="17">
        <f>+Q46+O46+N46</f>
        <v>6626.88</v>
      </c>
      <c r="W46" s="18">
        <f>+J46-U46</f>
        <v>39752.6</v>
      </c>
      <c r="X46" s="34"/>
    </row>
    <row r="47" spans="2:24" x14ac:dyDescent="0.2">
      <c r="B47" s="35">
        <f t="shared" si="0"/>
        <v>27</v>
      </c>
      <c r="C47" s="13" t="s">
        <v>70</v>
      </c>
      <c r="D47" s="14" t="s">
        <v>58</v>
      </c>
      <c r="E47" s="14" t="s">
        <v>39</v>
      </c>
      <c r="F47" s="15" t="s">
        <v>29</v>
      </c>
      <c r="G47" s="15" t="s">
        <v>30</v>
      </c>
      <c r="H47" s="16">
        <v>45536</v>
      </c>
      <c r="I47" s="16">
        <v>45657</v>
      </c>
      <c r="J47" s="17">
        <v>60000</v>
      </c>
      <c r="K47" s="17">
        <v>3486.68</v>
      </c>
      <c r="L47" s="17">
        <v>0</v>
      </c>
      <c r="M47" s="17">
        <f>+J47*2.87%</f>
        <v>1722</v>
      </c>
      <c r="N47" s="17">
        <f>J47*7.1%</f>
        <v>4260</v>
      </c>
      <c r="O47" s="17">
        <f>J47*1.15%</f>
        <v>690</v>
      </c>
      <c r="P47" s="17">
        <f>+J47*3.04%</f>
        <v>1824</v>
      </c>
      <c r="Q47" s="17">
        <f>J47*7.09%</f>
        <v>4254</v>
      </c>
      <c r="R47" s="17">
        <v>0</v>
      </c>
      <c r="S47" s="17">
        <f>M47+N47+O47+P47+Q47</f>
        <v>12750</v>
      </c>
      <c r="T47" s="17">
        <v>0</v>
      </c>
      <c r="U47" s="17">
        <f>+M47+P47+R47+T47+K47+L47</f>
        <v>7032.68</v>
      </c>
      <c r="V47" s="17">
        <f>+Q47+O47+N47</f>
        <v>9204</v>
      </c>
      <c r="W47" s="18">
        <f>+J47-U47</f>
        <v>52967.32</v>
      </c>
      <c r="X47" s="34"/>
    </row>
    <row r="48" spans="2:24" x14ac:dyDescent="0.2">
      <c r="B48" s="35">
        <f t="shared" si="0"/>
        <v>28</v>
      </c>
      <c r="C48" s="13" t="s">
        <v>70</v>
      </c>
      <c r="D48" s="14" t="s">
        <v>86</v>
      </c>
      <c r="E48" s="14" t="s">
        <v>39</v>
      </c>
      <c r="F48" s="15" t="s">
        <v>29</v>
      </c>
      <c r="G48" s="15" t="s">
        <v>31</v>
      </c>
      <c r="H48" s="16">
        <v>45536</v>
      </c>
      <c r="I48" s="16">
        <v>45657</v>
      </c>
      <c r="J48" s="17">
        <v>72000</v>
      </c>
      <c r="K48" s="17">
        <v>5744.84</v>
      </c>
      <c r="L48" s="17"/>
      <c r="M48" s="17">
        <f>+J48*2.87%</f>
        <v>2066.4</v>
      </c>
      <c r="N48" s="17">
        <f>J48*7.1%</f>
        <v>5111.9999999999991</v>
      </c>
      <c r="O48" s="17">
        <f>J48*1.15%</f>
        <v>828</v>
      </c>
      <c r="P48" s="17">
        <f>+J48*3.04%</f>
        <v>2188.8000000000002</v>
      </c>
      <c r="Q48" s="17">
        <f>J48*7.09%</f>
        <v>5104.8</v>
      </c>
      <c r="R48" s="17"/>
      <c r="S48" s="17">
        <f>M48+N48+O48+P48+Q48</f>
        <v>15300</v>
      </c>
      <c r="T48" s="17"/>
      <c r="U48" s="17">
        <f>+M48+P48+R48+T48+K48+L48</f>
        <v>10000.040000000001</v>
      </c>
      <c r="V48" s="17">
        <f>+Q48+O48+N48</f>
        <v>11044.8</v>
      </c>
      <c r="W48" s="18">
        <f>+J48-U48</f>
        <v>61999.96</v>
      </c>
      <c r="X48" s="34"/>
    </row>
    <row r="49" spans="2:24" ht="12" customHeight="1" x14ac:dyDescent="0.2">
      <c r="B49" s="35">
        <f t="shared" si="0"/>
        <v>29</v>
      </c>
      <c r="C49" s="13" t="s">
        <v>70</v>
      </c>
      <c r="D49" s="14" t="s">
        <v>50</v>
      </c>
      <c r="E49" s="14" t="s">
        <v>39</v>
      </c>
      <c r="F49" s="15" t="s">
        <v>29</v>
      </c>
      <c r="G49" s="15" t="s">
        <v>31</v>
      </c>
      <c r="H49" s="16">
        <v>45536</v>
      </c>
      <c r="I49" s="16">
        <v>45657</v>
      </c>
      <c r="J49" s="17">
        <v>63600</v>
      </c>
      <c r="K49" s="17">
        <v>4164.12</v>
      </c>
      <c r="L49" s="17">
        <v>0</v>
      </c>
      <c r="M49" s="17">
        <f>+J49*2.87%</f>
        <v>1825.32</v>
      </c>
      <c r="N49" s="17">
        <f>J49*7.1%</f>
        <v>4515.5999999999995</v>
      </c>
      <c r="O49" s="17">
        <f>J49*1.15%</f>
        <v>731.4</v>
      </c>
      <c r="P49" s="17">
        <f>+J49*3.04%</f>
        <v>1933.44</v>
      </c>
      <c r="Q49" s="17">
        <f>J49*7.09%</f>
        <v>4509.2400000000007</v>
      </c>
      <c r="R49" s="17">
        <v>0</v>
      </c>
      <c r="S49" s="17">
        <f>M49+N49+O49+P49+Q49</f>
        <v>13515</v>
      </c>
      <c r="T49" s="17">
        <v>0</v>
      </c>
      <c r="U49" s="17">
        <f>+M49+P49+R49+T49+K49+L49</f>
        <v>7922.88</v>
      </c>
      <c r="V49" s="17">
        <f>+Q49+O49+N49</f>
        <v>9756.24</v>
      </c>
      <c r="W49" s="18">
        <f>+J49-U49</f>
        <v>55677.120000000003</v>
      </c>
      <c r="X49" s="34"/>
    </row>
    <row r="50" spans="2:24" x14ac:dyDescent="0.2">
      <c r="B50" s="35">
        <f t="shared" si="0"/>
        <v>30</v>
      </c>
      <c r="C50" s="13" t="s">
        <v>70</v>
      </c>
      <c r="D50" s="14" t="s">
        <v>52</v>
      </c>
      <c r="E50" s="14" t="s">
        <v>39</v>
      </c>
      <c r="F50" s="15" t="s">
        <v>29</v>
      </c>
      <c r="G50" s="15" t="s">
        <v>30</v>
      </c>
      <c r="H50" s="16">
        <v>45536</v>
      </c>
      <c r="I50" s="16">
        <v>45657</v>
      </c>
      <c r="J50" s="17">
        <v>32400</v>
      </c>
      <c r="K50" s="17">
        <v>0</v>
      </c>
      <c r="L50" s="17">
        <v>0</v>
      </c>
      <c r="M50" s="17">
        <f>+J50*2.87%</f>
        <v>929.88</v>
      </c>
      <c r="N50" s="17">
        <f>J50*7.1%</f>
        <v>2300.3999999999996</v>
      </c>
      <c r="O50" s="17">
        <f>J50*1.15%</f>
        <v>372.59999999999997</v>
      </c>
      <c r="P50" s="17">
        <f>+J50*3.04%</f>
        <v>984.96</v>
      </c>
      <c r="Q50" s="17">
        <f>J50*7.09%</f>
        <v>2297.1600000000003</v>
      </c>
      <c r="R50" s="17">
        <v>0</v>
      </c>
      <c r="S50" s="17">
        <f>M50+N50+O50+P50+Q50</f>
        <v>6885</v>
      </c>
      <c r="T50" s="17">
        <v>0</v>
      </c>
      <c r="U50" s="17">
        <f>+M50+P50+R50+T50+K50+L50</f>
        <v>1914.8400000000001</v>
      </c>
      <c r="V50" s="17">
        <f>+Q50+O50+N50</f>
        <v>4970.16</v>
      </c>
      <c r="W50" s="18">
        <f>+J50-U50</f>
        <v>30485.16</v>
      </c>
      <c r="X50" s="34"/>
    </row>
    <row r="51" spans="2:24" x14ac:dyDescent="0.2">
      <c r="B51" s="35">
        <f t="shared" si="0"/>
        <v>31</v>
      </c>
      <c r="C51" s="13" t="s">
        <v>70</v>
      </c>
      <c r="D51" s="48" t="s">
        <v>63</v>
      </c>
      <c r="E51" s="48" t="s">
        <v>39</v>
      </c>
      <c r="F51" s="15" t="s">
        <v>29</v>
      </c>
      <c r="G51" s="15" t="s">
        <v>31</v>
      </c>
      <c r="H51" s="16">
        <v>45536</v>
      </c>
      <c r="I51" s="16">
        <v>45657</v>
      </c>
      <c r="J51" s="17">
        <v>74800</v>
      </c>
      <c r="K51" s="17">
        <v>6271.74</v>
      </c>
      <c r="L51" s="17">
        <v>0</v>
      </c>
      <c r="M51" s="17">
        <f>+J51*2.87%</f>
        <v>2146.7599999999998</v>
      </c>
      <c r="N51" s="17">
        <f>J51*7.1%</f>
        <v>5310.7999999999993</v>
      </c>
      <c r="O51" s="17">
        <f>J51*1.15%</f>
        <v>860.19999999999993</v>
      </c>
      <c r="P51" s="17">
        <f>+J51*3.04%</f>
        <v>2273.92</v>
      </c>
      <c r="Q51" s="17">
        <f>J51*7.09%</f>
        <v>5303.3200000000006</v>
      </c>
      <c r="R51" s="17">
        <v>0</v>
      </c>
      <c r="S51" s="17">
        <f>M51+N51+O51+P51+Q51</f>
        <v>15895</v>
      </c>
      <c r="T51" s="17">
        <v>0</v>
      </c>
      <c r="U51" s="17">
        <f>+M51+P51+R51+T51+K51+L51</f>
        <v>10692.42</v>
      </c>
      <c r="V51" s="17">
        <f>+Q51+O51+N51</f>
        <v>11474.32</v>
      </c>
      <c r="W51" s="18">
        <f>+J51-U51</f>
        <v>64107.58</v>
      </c>
      <c r="X51" s="34"/>
    </row>
    <row r="52" spans="2:24" x14ac:dyDescent="0.2">
      <c r="B52" s="35">
        <f t="shared" si="0"/>
        <v>32</v>
      </c>
      <c r="C52" s="13" t="s">
        <v>70</v>
      </c>
      <c r="D52" s="14" t="s">
        <v>59</v>
      </c>
      <c r="E52" s="14" t="s">
        <v>39</v>
      </c>
      <c r="F52" s="15" t="s">
        <v>29</v>
      </c>
      <c r="G52" s="15" t="s">
        <v>30</v>
      </c>
      <c r="H52" s="16">
        <v>45536</v>
      </c>
      <c r="I52" s="16">
        <v>45657</v>
      </c>
      <c r="J52" s="17">
        <v>120000</v>
      </c>
      <c r="K52" s="17">
        <v>16809.87</v>
      </c>
      <c r="L52" s="17">
        <v>0</v>
      </c>
      <c r="M52" s="17">
        <f>+J52*2.87%</f>
        <v>3444</v>
      </c>
      <c r="N52" s="17">
        <f>J52*7.1%</f>
        <v>8520</v>
      </c>
      <c r="O52" s="17">
        <f>J52*1.15%</f>
        <v>1380</v>
      </c>
      <c r="P52" s="17">
        <f>+J52*3.04%</f>
        <v>3648</v>
      </c>
      <c r="Q52" s="17">
        <f>J52*7.09%</f>
        <v>8508</v>
      </c>
      <c r="R52" s="17">
        <v>0</v>
      </c>
      <c r="S52" s="17">
        <f>M52+N52+O52+P52+Q52</f>
        <v>25500</v>
      </c>
      <c r="T52" s="17">
        <v>0</v>
      </c>
      <c r="U52" s="17">
        <f>+M52+P52+R52+T52+K52+L52</f>
        <v>23901.87</v>
      </c>
      <c r="V52" s="17">
        <f>+Q52+O52+N52</f>
        <v>18408</v>
      </c>
      <c r="W52" s="18">
        <f>+J52-U52</f>
        <v>96098.13</v>
      </c>
      <c r="X52" s="34"/>
    </row>
    <row r="53" spans="2:24" x14ac:dyDescent="0.2">
      <c r="B53" s="29"/>
      <c r="C53" s="28" t="s">
        <v>107</v>
      </c>
      <c r="D53" s="29"/>
      <c r="E53" s="29"/>
      <c r="F53" s="30"/>
      <c r="G53" s="30"/>
      <c r="H53" s="30"/>
      <c r="I53" s="30"/>
      <c r="J53" s="31"/>
      <c r="K53" s="31"/>
      <c r="L53" s="31"/>
      <c r="M53" s="31"/>
      <c r="N53" s="31"/>
      <c r="O53" s="32"/>
      <c r="P53" s="31"/>
      <c r="Q53" s="31"/>
      <c r="R53" s="32"/>
      <c r="S53" s="32"/>
      <c r="T53" s="32"/>
      <c r="U53" s="32"/>
      <c r="V53" s="32"/>
      <c r="W53" s="33"/>
      <c r="X53" s="34"/>
    </row>
    <row r="54" spans="2:24" x14ac:dyDescent="0.2">
      <c r="B54" s="35">
        <f>1+B52</f>
        <v>33</v>
      </c>
      <c r="C54" s="13" t="s">
        <v>69</v>
      </c>
      <c r="D54" s="27" t="s">
        <v>87</v>
      </c>
      <c r="E54" s="27" t="s">
        <v>39</v>
      </c>
      <c r="F54" s="15" t="s">
        <v>29</v>
      </c>
      <c r="G54" s="15" t="s">
        <v>31</v>
      </c>
      <c r="H54" s="16">
        <v>45536</v>
      </c>
      <c r="I54" s="16">
        <v>45657</v>
      </c>
      <c r="J54" s="17">
        <v>28600</v>
      </c>
      <c r="K54" s="17">
        <v>0</v>
      </c>
      <c r="L54" s="17">
        <v>0</v>
      </c>
      <c r="M54" s="17">
        <f>+J54*2.87%</f>
        <v>820.82</v>
      </c>
      <c r="N54" s="17">
        <f>J54*7.1%</f>
        <v>2030.6</v>
      </c>
      <c r="O54" s="17">
        <f>J54*1.15%</f>
        <v>328.9</v>
      </c>
      <c r="P54" s="17">
        <f>+J54*3.04%</f>
        <v>869.44</v>
      </c>
      <c r="Q54" s="17">
        <f>J54*7.09%</f>
        <v>2027.7400000000002</v>
      </c>
      <c r="R54" s="17"/>
      <c r="S54" s="17">
        <f>M54+N54+O54+P54+Q54</f>
        <v>6077.5</v>
      </c>
      <c r="T54" s="17"/>
      <c r="U54" s="17">
        <f>+M54+P54+R54+T54+K54+L54</f>
        <v>1690.2600000000002</v>
      </c>
      <c r="V54" s="17">
        <f>+Q54+O54+N54</f>
        <v>4387.24</v>
      </c>
      <c r="W54" s="18">
        <f>+J54-U54</f>
        <v>26909.739999999998</v>
      </c>
      <c r="X54" s="34"/>
    </row>
    <row r="55" spans="2:24" x14ac:dyDescent="0.2">
      <c r="B55" s="35">
        <f t="shared" si="0"/>
        <v>34</v>
      </c>
      <c r="C55" s="13" t="s">
        <v>69</v>
      </c>
      <c r="D55" s="14" t="s">
        <v>89</v>
      </c>
      <c r="E55" s="14" t="s">
        <v>39</v>
      </c>
      <c r="F55" s="15" t="s">
        <v>29</v>
      </c>
      <c r="G55" s="15" t="s">
        <v>31</v>
      </c>
      <c r="H55" s="16">
        <v>45536</v>
      </c>
      <c r="I55" s="16">
        <v>45657</v>
      </c>
      <c r="J55" s="17">
        <v>27000</v>
      </c>
      <c r="K55" s="17">
        <v>0</v>
      </c>
      <c r="L55" s="17">
        <v>0</v>
      </c>
      <c r="M55" s="17">
        <f>+J55*2.87%</f>
        <v>774.9</v>
      </c>
      <c r="N55" s="17">
        <f>J55*7.1%</f>
        <v>1916.9999999999998</v>
      </c>
      <c r="O55" s="17">
        <f>J55*1.15%</f>
        <v>310.5</v>
      </c>
      <c r="P55" s="17">
        <f>+J55*3.04%</f>
        <v>820.8</v>
      </c>
      <c r="Q55" s="17">
        <f>J55*7.09%</f>
        <v>1914.3000000000002</v>
      </c>
      <c r="R55" s="17"/>
      <c r="S55" s="17">
        <f>M55+N55+O55+P55+Q55</f>
        <v>5737.5</v>
      </c>
      <c r="T55" s="17"/>
      <c r="U55" s="17">
        <f>+M55+P55+R55+T55+K55+L55</f>
        <v>1595.6999999999998</v>
      </c>
      <c r="V55" s="17">
        <f>+Q55+O55+N55</f>
        <v>4141.8</v>
      </c>
      <c r="W55" s="18">
        <f>+J55-U55</f>
        <v>25404.3</v>
      </c>
      <c r="X55" s="34"/>
    </row>
    <row r="56" spans="2:24" x14ac:dyDescent="0.2">
      <c r="B56" s="35">
        <f t="shared" si="0"/>
        <v>35</v>
      </c>
      <c r="C56" s="13" t="s">
        <v>69</v>
      </c>
      <c r="D56" s="48" t="s">
        <v>90</v>
      </c>
      <c r="E56" s="48" t="s">
        <v>39</v>
      </c>
      <c r="F56" s="15" t="s">
        <v>29</v>
      </c>
      <c r="G56" s="15" t="s">
        <v>31</v>
      </c>
      <c r="H56" s="16">
        <v>45536</v>
      </c>
      <c r="I56" s="16">
        <v>45657</v>
      </c>
      <c r="J56" s="17">
        <v>120000</v>
      </c>
      <c r="K56" s="17">
        <v>16809.87</v>
      </c>
      <c r="L56" s="17">
        <v>0</v>
      </c>
      <c r="M56" s="17">
        <f>+J56*2.87%</f>
        <v>3444</v>
      </c>
      <c r="N56" s="17">
        <f>J56*7.1%</f>
        <v>8520</v>
      </c>
      <c r="O56" s="17">
        <f>J56*1.15%</f>
        <v>1380</v>
      </c>
      <c r="P56" s="17">
        <f>+J56*3.04%</f>
        <v>3648</v>
      </c>
      <c r="Q56" s="17">
        <f>J56*7.09%</f>
        <v>8508</v>
      </c>
      <c r="R56" s="17"/>
      <c r="S56" s="17">
        <f>M56+N56+O56+P56+Q56</f>
        <v>25500</v>
      </c>
      <c r="T56" s="17"/>
      <c r="U56" s="17">
        <f>+M56+P56+R56+T56+K56+L56</f>
        <v>23901.87</v>
      </c>
      <c r="V56" s="17">
        <f>+Q56+O56+N56</f>
        <v>18408</v>
      </c>
      <c r="W56" s="18">
        <f>+J56-U56</f>
        <v>96098.13</v>
      </c>
      <c r="X56" s="34"/>
    </row>
    <row r="57" spans="2:24" x14ac:dyDescent="0.2">
      <c r="B57" s="35">
        <f t="shared" si="0"/>
        <v>36</v>
      </c>
      <c r="C57" s="13" t="s">
        <v>69</v>
      </c>
      <c r="D57" s="14" t="s">
        <v>91</v>
      </c>
      <c r="E57" s="14" t="s">
        <v>39</v>
      </c>
      <c r="F57" s="15" t="s">
        <v>29</v>
      </c>
      <c r="G57" s="15" t="s">
        <v>30</v>
      </c>
      <c r="H57" s="16">
        <v>45536</v>
      </c>
      <c r="I57" s="16">
        <v>45657</v>
      </c>
      <c r="J57" s="17">
        <v>120000</v>
      </c>
      <c r="K57" s="17">
        <v>16809.87</v>
      </c>
      <c r="L57" s="17">
        <v>0</v>
      </c>
      <c r="M57" s="17">
        <f>+J57*2.87%</f>
        <v>3444</v>
      </c>
      <c r="N57" s="17">
        <f>J57*7.1%</f>
        <v>8520</v>
      </c>
      <c r="O57" s="17">
        <f>J57*1.15%</f>
        <v>1380</v>
      </c>
      <c r="P57" s="17">
        <f>+J57*3.04%</f>
        <v>3648</v>
      </c>
      <c r="Q57" s="17">
        <f>J57*7.09%</f>
        <v>8508</v>
      </c>
      <c r="R57" s="17"/>
      <c r="S57" s="17">
        <f>M57+N57+O57+P57+Q57</f>
        <v>25500</v>
      </c>
      <c r="T57" s="17"/>
      <c r="U57" s="17">
        <f>+M57+P57+R57+T57+K57+L57</f>
        <v>23901.87</v>
      </c>
      <c r="V57" s="17">
        <f>+Q57+O57+N57</f>
        <v>18408</v>
      </c>
      <c r="W57" s="18">
        <f>+J57-U57</f>
        <v>96098.13</v>
      </c>
      <c r="X57" s="34"/>
    </row>
    <row r="58" spans="2:24" x14ac:dyDescent="0.2">
      <c r="B58" s="35">
        <f t="shared" si="0"/>
        <v>37</v>
      </c>
      <c r="C58" s="13" t="s">
        <v>69</v>
      </c>
      <c r="D58" s="14" t="s">
        <v>94</v>
      </c>
      <c r="E58" s="14" t="s">
        <v>39</v>
      </c>
      <c r="F58" s="15" t="s">
        <v>29</v>
      </c>
      <c r="G58" s="15" t="s">
        <v>31</v>
      </c>
      <c r="H58" s="16">
        <v>45536</v>
      </c>
      <c r="I58" s="16">
        <v>45657</v>
      </c>
      <c r="J58" s="17">
        <v>42000</v>
      </c>
      <c r="K58" s="17">
        <v>0</v>
      </c>
      <c r="L58" s="17">
        <v>0</v>
      </c>
      <c r="M58" s="17">
        <f>+J58*2.87%</f>
        <v>1205.4000000000001</v>
      </c>
      <c r="N58" s="17">
        <f>J58*7.1%</f>
        <v>2981.9999999999995</v>
      </c>
      <c r="O58" s="17">
        <f>J58*1.15%</f>
        <v>483</v>
      </c>
      <c r="P58" s="17">
        <f>+J58*3.04%</f>
        <v>1276.8</v>
      </c>
      <c r="Q58" s="17">
        <f>J58*7.09%</f>
        <v>2977.8</v>
      </c>
      <c r="R58" s="17"/>
      <c r="S58" s="17">
        <f>M58+N58+O58+P58+Q58</f>
        <v>8925</v>
      </c>
      <c r="T58" s="17"/>
      <c r="U58" s="17">
        <f>+M58+P58+R58+T58+K58+L58</f>
        <v>2482.1999999999998</v>
      </c>
      <c r="V58" s="17">
        <f>+Q58+O58+N58</f>
        <v>6442.7999999999993</v>
      </c>
      <c r="W58" s="18">
        <f>+J58-U58</f>
        <v>39517.800000000003</v>
      </c>
      <c r="X58" s="34"/>
    </row>
    <row r="59" spans="2:24" x14ac:dyDescent="0.2">
      <c r="B59" s="35">
        <f t="shared" si="0"/>
        <v>38</v>
      </c>
      <c r="C59" s="13" t="s">
        <v>69</v>
      </c>
      <c r="D59" s="14" t="s">
        <v>95</v>
      </c>
      <c r="E59" s="14" t="s">
        <v>39</v>
      </c>
      <c r="F59" s="15" t="s">
        <v>29</v>
      </c>
      <c r="G59" s="15" t="s">
        <v>30</v>
      </c>
      <c r="H59" s="16">
        <v>45536</v>
      </c>
      <c r="I59" s="16">
        <v>45657</v>
      </c>
      <c r="J59" s="17">
        <v>120000</v>
      </c>
      <c r="K59" s="17">
        <v>16809.87</v>
      </c>
      <c r="L59" s="17"/>
      <c r="M59" s="17">
        <f>+J59*2.87%</f>
        <v>3444</v>
      </c>
      <c r="N59" s="17">
        <f>J59*7.1%</f>
        <v>8520</v>
      </c>
      <c r="O59" s="17">
        <f>J59*1.15%</f>
        <v>1380</v>
      </c>
      <c r="P59" s="17">
        <f>+J59*3.04%</f>
        <v>3648</v>
      </c>
      <c r="Q59" s="17">
        <f>J59*7.09%</f>
        <v>8508</v>
      </c>
      <c r="R59" s="17"/>
      <c r="S59" s="17">
        <f>M59+N59+O59+P59+Q59</f>
        <v>25500</v>
      </c>
      <c r="T59" s="17"/>
      <c r="U59" s="17">
        <f>+M59+P59+R59+T59+K59+L59</f>
        <v>23901.87</v>
      </c>
      <c r="V59" s="17">
        <f>+Q59+O59+N59</f>
        <v>18408</v>
      </c>
      <c r="W59" s="18">
        <f>+J59-U59</f>
        <v>96098.13</v>
      </c>
      <c r="X59" s="34"/>
    </row>
    <row r="60" spans="2:24" x14ac:dyDescent="0.2">
      <c r="B60" s="35">
        <f t="shared" si="0"/>
        <v>39</v>
      </c>
      <c r="C60" s="13" t="s">
        <v>69</v>
      </c>
      <c r="D60" s="14" t="s">
        <v>97</v>
      </c>
      <c r="E60" s="14" t="s">
        <v>39</v>
      </c>
      <c r="F60" s="15" t="s">
        <v>29</v>
      </c>
      <c r="G60" s="15" t="s">
        <v>31</v>
      </c>
      <c r="H60" s="16">
        <v>45536</v>
      </c>
      <c r="I60" s="16">
        <v>45657</v>
      </c>
      <c r="J60" s="17">
        <v>120000</v>
      </c>
      <c r="K60" s="17">
        <v>16809.87</v>
      </c>
      <c r="L60" s="17">
        <v>0</v>
      </c>
      <c r="M60" s="17">
        <f>+J60*2.87%</f>
        <v>3444</v>
      </c>
      <c r="N60" s="17">
        <f>J60*7.1%</f>
        <v>8520</v>
      </c>
      <c r="O60" s="17">
        <f>J60*1.15%</f>
        <v>1380</v>
      </c>
      <c r="P60" s="17">
        <f>+J60*3.04%</f>
        <v>3648</v>
      </c>
      <c r="Q60" s="17">
        <f>J60*7.09%</f>
        <v>8508</v>
      </c>
      <c r="R60" s="17"/>
      <c r="S60" s="17">
        <f>M60+N60+O60+P60+Q60</f>
        <v>25500</v>
      </c>
      <c r="T60" s="17"/>
      <c r="U60" s="17">
        <f>+M60+P60+R60+T60+K60+L60</f>
        <v>23901.87</v>
      </c>
      <c r="V60" s="17">
        <f>+Q60+O60+N60</f>
        <v>18408</v>
      </c>
      <c r="W60" s="18">
        <f>+J60-U60</f>
        <v>96098.13</v>
      </c>
      <c r="X60" s="34"/>
    </row>
    <row r="61" spans="2:24" x14ac:dyDescent="0.2">
      <c r="B61" s="35">
        <f t="shared" si="0"/>
        <v>40</v>
      </c>
      <c r="C61" s="13" t="s">
        <v>69</v>
      </c>
      <c r="D61" s="14" t="s">
        <v>98</v>
      </c>
      <c r="E61" s="14" t="s">
        <v>39</v>
      </c>
      <c r="F61" s="15" t="s">
        <v>29</v>
      </c>
      <c r="G61" s="15" t="s">
        <v>30</v>
      </c>
      <c r="H61" s="16">
        <v>45536</v>
      </c>
      <c r="I61" s="16">
        <v>45657</v>
      </c>
      <c r="J61" s="17">
        <v>130000</v>
      </c>
      <c r="K61" s="17">
        <v>19162.12</v>
      </c>
      <c r="L61" s="17">
        <v>0</v>
      </c>
      <c r="M61" s="17">
        <f>+J61*2.87%</f>
        <v>3731</v>
      </c>
      <c r="N61" s="17">
        <f>J61*7.1%</f>
        <v>9230</v>
      </c>
      <c r="O61" s="17">
        <f>J61*1.15%</f>
        <v>1495</v>
      </c>
      <c r="P61" s="17">
        <f>+J61*3.04%</f>
        <v>3952</v>
      </c>
      <c r="Q61" s="17">
        <f>J61*7.09%</f>
        <v>9217</v>
      </c>
      <c r="R61" s="17"/>
      <c r="S61" s="17">
        <f>M61+N61+O61+P61+Q61</f>
        <v>27625</v>
      </c>
      <c r="T61" s="17"/>
      <c r="U61" s="17">
        <f>+M61+P61+R61+T61+K61+L61</f>
        <v>26845.119999999999</v>
      </c>
      <c r="V61" s="17">
        <f>+Q61+O61+N61</f>
        <v>19942</v>
      </c>
      <c r="W61" s="18">
        <f>+J61-U61</f>
        <v>103154.88</v>
      </c>
      <c r="X61" s="34"/>
    </row>
    <row r="62" spans="2:24" x14ac:dyDescent="0.2">
      <c r="B62" s="35">
        <f t="shared" si="0"/>
        <v>41</v>
      </c>
      <c r="C62" s="13" t="s">
        <v>69</v>
      </c>
      <c r="D62" s="14" t="s">
        <v>99</v>
      </c>
      <c r="E62" s="14" t="s">
        <v>39</v>
      </c>
      <c r="F62" s="15" t="s">
        <v>29</v>
      </c>
      <c r="G62" s="15" t="s">
        <v>31</v>
      </c>
      <c r="H62" s="16">
        <v>45536</v>
      </c>
      <c r="I62" s="16">
        <v>45657</v>
      </c>
      <c r="J62" s="17">
        <v>30000</v>
      </c>
      <c r="K62" s="17">
        <v>0</v>
      </c>
      <c r="L62" s="17"/>
      <c r="M62" s="17">
        <f>+J62*2.87%</f>
        <v>861</v>
      </c>
      <c r="N62" s="17">
        <f>J62*7.1%</f>
        <v>2130</v>
      </c>
      <c r="O62" s="17">
        <f>J62*1.15%</f>
        <v>345</v>
      </c>
      <c r="P62" s="17">
        <f>+J62*3.04%</f>
        <v>912</v>
      </c>
      <c r="Q62" s="17">
        <f>J62*7.09%</f>
        <v>2127</v>
      </c>
      <c r="R62" s="17"/>
      <c r="S62" s="17">
        <f>M62+N62+O62+P62+Q62</f>
        <v>6375</v>
      </c>
      <c r="T62" s="17"/>
      <c r="U62" s="17">
        <f>+M62+P62+R62+T62+K62+L62</f>
        <v>1773</v>
      </c>
      <c r="V62" s="17">
        <f>+Q62+O62+N62</f>
        <v>4602</v>
      </c>
      <c r="W62" s="18">
        <f>+J62-U62</f>
        <v>28227</v>
      </c>
      <c r="X62" s="34"/>
    </row>
    <row r="63" spans="2:24" x14ac:dyDescent="0.2">
      <c r="B63" s="35">
        <f t="shared" si="0"/>
        <v>42</v>
      </c>
      <c r="C63" s="13" t="s">
        <v>69</v>
      </c>
      <c r="D63" s="14" t="s">
        <v>100</v>
      </c>
      <c r="E63" s="14" t="s">
        <v>39</v>
      </c>
      <c r="F63" s="15" t="s">
        <v>29</v>
      </c>
      <c r="G63" s="15" t="s">
        <v>31</v>
      </c>
      <c r="H63" s="16">
        <v>45536</v>
      </c>
      <c r="I63" s="16">
        <v>45657</v>
      </c>
      <c r="J63" s="17">
        <v>120000</v>
      </c>
      <c r="K63" s="17">
        <v>16809.87</v>
      </c>
      <c r="L63" s="17">
        <v>0</v>
      </c>
      <c r="M63" s="17">
        <f>+J63*2.87%</f>
        <v>3444</v>
      </c>
      <c r="N63" s="17">
        <f>J63*7.1%</f>
        <v>8520</v>
      </c>
      <c r="O63" s="17">
        <f>J63*1.15%</f>
        <v>1380</v>
      </c>
      <c r="P63" s="17">
        <f>+J63*3.04%</f>
        <v>3648</v>
      </c>
      <c r="Q63" s="17">
        <f>J63*7.09%</f>
        <v>8508</v>
      </c>
      <c r="R63" s="17"/>
      <c r="S63" s="17">
        <f>M63+N63+O63+P63+Q63</f>
        <v>25500</v>
      </c>
      <c r="T63" s="17"/>
      <c r="U63" s="17">
        <f>+M63+P63+R63+T63+K63+L63</f>
        <v>23901.87</v>
      </c>
      <c r="V63" s="17">
        <f>+Q63+O63+N63</f>
        <v>18408</v>
      </c>
      <c r="W63" s="18">
        <f>+J63-U63</f>
        <v>96098.13</v>
      </c>
      <c r="X63" s="34"/>
    </row>
    <row r="64" spans="2:24" x14ac:dyDescent="0.2">
      <c r="B64" s="35">
        <f t="shared" si="0"/>
        <v>43</v>
      </c>
      <c r="C64" s="13" t="s">
        <v>69</v>
      </c>
      <c r="D64" s="14" t="s">
        <v>101</v>
      </c>
      <c r="E64" s="14" t="s">
        <v>39</v>
      </c>
      <c r="F64" s="15" t="s">
        <v>29</v>
      </c>
      <c r="G64" s="15" t="s">
        <v>30</v>
      </c>
      <c r="H64" s="16">
        <v>45536</v>
      </c>
      <c r="I64" s="16">
        <v>45657</v>
      </c>
      <c r="J64" s="17">
        <v>120000</v>
      </c>
      <c r="K64" s="17">
        <v>16809.87</v>
      </c>
      <c r="L64" s="17">
        <v>0</v>
      </c>
      <c r="M64" s="17">
        <f>+J64*2.87%</f>
        <v>3444</v>
      </c>
      <c r="N64" s="17">
        <f>J64*7.1%</f>
        <v>8520</v>
      </c>
      <c r="O64" s="17">
        <f>J64*1.15%</f>
        <v>1380</v>
      </c>
      <c r="P64" s="17">
        <f>+J64*3.04%</f>
        <v>3648</v>
      </c>
      <c r="Q64" s="17">
        <f>J64*7.09%</f>
        <v>8508</v>
      </c>
      <c r="R64" s="17"/>
      <c r="S64" s="17">
        <f>M64+N64+O64+P64+Q64</f>
        <v>25500</v>
      </c>
      <c r="T64" s="17"/>
      <c r="U64" s="17">
        <f>+M64+P64+R64+T64+K64+L64</f>
        <v>23901.87</v>
      </c>
      <c r="V64" s="17">
        <f>+Q64+O64+N64</f>
        <v>18408</v>
      </c>
      <c r="W64" s="18">
        <f>+J64-U64</f>
        <v>96098.13</v>
      </c>
      <c r="X64" s="34"/>
    </row>
    <row r="65" spans="2:37" x14ac:dyDescent="0.2">
      <c r="B65" s="35">
        <f t="shared" si="0"/>
        <v>44</v>
      </c>
      <c r="C65" s="13" t="s">
        <v>69</v>
      </c>
      <c r="D65" s="14" t="s">
        <v>102</v>
      </c>
      <c r="E65" s="14" t="s">
        <v>39</v>
      </c>
      <c r="F65" s="15" t="s">
        <v>29</v>
      </c>
      <c r="G65" s="15" t="s">
        <v>30</v>
      </c>
      <c r="H65" s="16">
        <v>45536</v>
      </c>
      <c r="I65" s="16">
        <v>45657</v>
      </c>
      <c r="J65" s="17">
        <v>120000</v>
      </c>
      <c r="K65" s="17">
        <v>16809.87</v>
      </c>
      <c r="L65" s="17">
        <v>0</v>
      </c>
      <c r="M65" s="17">
        <f>+J65*2.87%</f>
        <v>3444</v>
      </c>
      <c r="N65" s="17">
        <f>J65*7.1%</f>
        <v>8520</v>
      </c>
      <c r="O65" s="17">
        <f>J65*1.15%</f>
        <v>1380</v>
      </c>
      <c r="P65" s="17">
        <f>+J65*3.04%</f>
        <v>3648</v>
      </c>
      <c r="Q65" s="17">
        <f>J65*7.09%</f>
        <v>8508</v>
      </c>
      <c r="R65" s="17"/>
      <c r="S65" s="17">
        <f>M65+N65+O65+P65+Q65</f>
        <v>25500</v>
      </c>
      <c r="T65" s="17"/>
      <c r="U65" s="17">
        <f>+M65+P65+R65+T65+K65+L65</f>
        <v>23901.87</v>
      </c>
      <c r="V65" s="17">
        <f>+Q65+O65+N65</f>
        <v>18408</v>
      </c>
      <c r="W65" s="18">
        <f>+J65-U65</f>
        <v>96098.13</v>
      </c>
      <c r="X65" s="34"/>
    </row>
    <row r="66" spans="2:37" x14ac:dyDescent="0.2">
      <c r="B66" s="35">
        <f t="shared" si="0"/>
        <v>45</v>
      </c>
      <c r="C66" s="13" t="s">
        <v>69</v>
      </c>
      <c r="D66" s="14" t="s">
        <v>51</v>
      </c>
      <c r="E66" s="14" t="s">
        <v>39</v>
      </c>
      <c r="F66" s="15" t="s">
        <v>29</v>
      </c>
      <c r="G66" s="15" t="s">
        <v>31</v>
      </c>
      <c r="H66" s="16">
        <v>45536</v>
      </c>
      <c r="I66" s="16">
        <v>45657</v>
      </c>
      <c r="J66" s="17">
        <v>28800</v>
      </c>
      <c r="K66" s="17">
        <v>0</v>
      </c>
      <c r="L66" s="17">
        <v>0</v>
      </c>
      <c r="M66" s="17">
        <f>+J66*2.87%</f>
        <v>826.56</v>
      </c>
      <c r="N66" s="17">
        <f>J66*7.1%</f>
        <v>2044.7999999999997</v>
      </c>
      <c r="O66" s="17">
        <f>J66*1.15%</f>
        <v>331.2</v>
      </c>
      <c r="P66" s="17">
        <f>+J66*3.04%</f>
        <v>875.52</v>
      </c>
      <c r="Q66" s="17">
        <f>J66*7.09%</f>
        <v>2041.92</v>
      </c>
      <c r="R66" s="17"/>
      <c r="S66" s="17">
        <f>M66+N66+O66+P66+Q66</f>
        <v>6120</v>
      </c>
      <c r="T66" s="17"/>
      <c r="U66" s="17">
        <f>+M66+P66+R66+T66+K66+L66</f>
        <v>1702.08</v>
      </c>
      <c r="V66" s="17">
        <f>+Q66+O66+N66</f>
        <v>4417.92</v>
      </c>
      <c r="W66" s="18">
        <f>+J66-U66</f>
        <v>27097.919999999998</v>
      </c>
      <c r="X66" s="34"/>
    </row>
    <row r="67" spans="2:37" x14ac:dyDescent="0.2">
      <c r="B67" s="35">
        <f t="shared" si="0"/>
        <v>46</v>
      </c>
      <c r="C67" s="13" t="s">
        <v>69</v>
      </c>
      <c r="D67" s="14" t="s">
        <v>112</v>
      </c>
      <c r="E67" s="14" t="s">
        <v>39</v>
      </c>
      <c r="F67" s="15" t="s">
        <v>29</v>
      </c>
      <c r="G67" s="15" t="s">
        <v>31</v>
      </c>
      <c r="H67" s="16">
        <v>45536</v>
      </c>
      <c r="I67" s="16">
        <v>45657</v>
      </c>
      <c r="J67" s="17">
        <v>10800</v>
      </c>
      <c r="K67" s="17"/>
      <c r="L67" s="17"/>
      <c r="M67" s="17">
        <f>+J67*2.87%</f>
        <v>309.95999999999998</v>
      </c>
      <c r="N67" s="17">
        <f>J67*7.1%</f>
        <v>766.8</v>
      </c>
      <c r="O67" s="17">
        <f>J67*1.15%</f>
        <v>124.2</v>
      </c>
      <c r="P67" s="17">
        <f>+J67*3.04%</f>
        <v>328.32</v>
      </c>
      <c r="Q67" s="17">
        <f>J67*7.09%</f>
        <v>765.72</v>
      </c>
      <c r="R67" s="17"/>
      <c r="S67" s="17">
        <f>M67+N67+O67+P67+Q67</f>
        <v>2295</v>
      </c>
      <c r="T67" s="17"/>
      <c r="U67" s="17">
        <f>+M67+P67+R67+T67+K67+L67</f>
        <v>638.28</v>
      </c>
      <c r="V67" s="17">
        <f>+Q67+O67+N67</f>
        <v>1656.72</v>
      </c>
      <c r="W67" s="18">
        <f>+J67-U67</f>
        <v>10161.719999999999</v>
      </c>
      <c r="X67" s="34"/>
    </row>
    <row r="68" spans="2:37" x14ac:dyDescent="0.2">
      <c r="B68" s="29"/>
      <c r="C68" s="28" t="s">
        <v>108</v>
      </c>
      <c r="D68" s="29"/>
      <c r="E68" s="29"/>
      <c r="F68" s="30"/>
      <c r="G68" s="30"/>
      <c r="H68" s="30"/>
      <c r="I68" s="30"/>
      <c r="J68" s="31"/>
      <c r="K68" s="31"/>
      <c r="L68" s="31"/>
      <c r="M68" s="31"/>
      <c r="N68" s="31"/>
      <c r="O68" s="32"/>
      <c r="P68" s="31"/>
      <c r="Q68" s="31"/>
      <c r="R68" s="32"/>
      <c r="S68" s="32"/>
      <c r="T68" s="32"/>
      <c r="U68" s="32"/>
      <c r="V68" s="32"/>
      <c r="W68" s="33"/>
      <c r="X68" s="34"/>
    </row>
    <row r="69" spans="2:37" x14ac:dyDescent="0.2">
      <c r="B69" s="35">
        <f>1+B67</f>
        <v>47</v>
      </c>
      <c r="C69" s="13" t="s">
        <v>71</v>
      </c>
      <c r="D69" s="14" t="s">
        <v>83</v>
      </c>
      <c r="E69" s="14" t="s">
        <v>39</v>
      </c>
      <c r="F69" s="15" t="s">
        <v>29</v>
      </c>
      <c r="G69" s="15" t="s">
        <v>30</v>
      </c>
      <c r="H69" s="16">
        <v>45536</v>
      </c>
      <c r="I69" s="16">
        <v>45657</v>
      </c>
      <c r="J69" s="17">
        <v>75600</v>
      </c>
      <c r="K69" s="17">
        <v>6422.28</v>
      </c>
      <c r="L69" s="17"/>
      <c r="M69" s="17">
        <f>+J69*2.87%</f>
        <v>2169.7199999999998</v>
      </c>
      <c r="N69" s="17">
        <f>J69*7.1%</f>
        <v>5367.5999999999995</v>
      </c>
      <c r="O69" s="17">
        <f>J69*1.15%</f>
        <v>869.4</v>
      </c>
      <c r="P69" s="17">
        <f>+J69*3.04%</f>
        <v>2298.2399999999998</v>
      </c>
      <c r="Q69" s="17">
        <f>J69*7.09%</f>
        <v>5360.04</v>
      </c>
      <c r="R69" s="17"/>
      <c r="S69" s="17">
        <f>M69+N69+O69+P69+Q69</f>
        <v>16065</v>
      </c>
      <c r="T69" s="17"/>
      <c r="U69" s="17">
        <f>+M69+P69+R69+T69+K69+L69</f>
        <v>10890.239999999998</v>
      </c>
      <c r="V69" s="17">
        <f>+Q69+O69+N69</f>
        <v>11597.039999999999</v>
      </c>
      <c r="W69" s="18">
        <f>+J69-U69</f>
        <v>64709.760000000002</v>
      </c>
      <c r="X69" s="34"/>
    </row>
    <row r="70" spans="2:37" x14ac:dyDescent="0.2">
      <c r="B70" s="35">
        <f t="shared" si="0"/>
        <v>48</v>
      </c>
      <c r="C70" s="13" t="s">
        <v>71</v>
      </c>
      <c r="D70" s="14" t="s">
        <v>47</v>
      </c>
      <c r="E70" s="14" t="s">
        <v>39</v>
      </c>
      <c r="F70" s="15" t="s">
        <v>29</v>
      </c>
      <c r="G70" s="15" t="s">
        <v>30</v>
      </c>
      <c r="H70" s="16">
        <v>45536</v>
      </c>
      <c r="I70" s="16">
        <v>45657</v>
      </c>
      <c r="J70" s="17">
        <v>120000</v>
      </c>
      <c r="K70" s="17">
        <v>16809.87</v>
      </c>
      <c r="L70" s="17">
        <v>0</v>
      </c>
      <c r="M70" s="17">
        <f>+J70*2.87%</f>
        <v>3444</v>
      </c>
      <c r="N70" s="17">
        <f>J70*7.1%</f>
        <v>8520</v>
      </c>
      <c r="O70" s="17">
        <f>J70*1.15%</f>
        <v>1380</v>
      </c>
      <c r="P70" s="17">
        <f>+J70*3.04%</f>
        <v>3648</v>
      </c>
      <c r="Q70" s="17">
        <f>J70*7.09%</f>
        <v>8508</v>
      </c>
      <c r="R70" s="17">
        <v>0</v>
      </c>
      <c r="S70" s="17">
        <f>M70+N70+O70+P70+Q70</f>
        <v>25500</v>
      </c>
      <c r="T70" s="17">
        <v>0</v>
      </c>
      <c r="U70" s="17">
        <f>+M70+P70+R70+T70+K70+L70</f>
        <v>23901.87</v>
      </c>
      <c r="V70" s="17">
        <f>+Q70+O70+N70</f>
        <v>18408</v>
      </c>
      <c r="W70" s="18">
        <f>+J70-U70</f>
        <v>96098.13</v>
      </c>
      <c r="X70" s="34"/>
    </row>
    <row r="71" spans="2:37" x14ac:dyDescent="0.2">
      <c r="B71" s="35">
        <f t="shared" si="0"/>
        <v>49</v>
      </c>
      <c r="C71" s="13" t="s">
        <v>71</v>
      </c>
      <c r="D71" s="14" t="s">
        <v>57</v>
      </c>
      <c r="E71" s="14" t="s">
        <v>39</v>
      </c>
      <c r="F71" s="15" t="s">
        <v>29</v>
      </c>
      <c r="G71" s="15" t="s">
        <v>30</v>
      </c>
      <c r="H71" s="16">
        <v>45536</v>
      </c>
      <c r="I71" s="16">
        <v>45657</v>
      </c>
      <c r="J71" s="17">
        <v>72000</v>
      </c>
      <c r="K71" s="17">
        <v>5744.84</v>
      </c>
      <c r="L71" s="17">
        <v>0</v>
      </c>
      <c r="M71" s="17">
        <f>+J71*2.87%</f>
        <v>2066.4</v>
      </c>
      <c r="N71" s="17">
        <f>J71*7.1%</f>
        <v>5111.9999999999991</v>
      </c>
      <c r="O71" s="17">
        <f>J71*1.15%</f>
        <v>828</v>
      </c>
      <c r="P71" s="17">
        <f>+J71*3.04%</f>
        <v>2188.8000000000002</v>
      </c>
      <c r="Q71" s="17">
        <f>J71*7.09%</f>
        <v>5104.8</v>
      </c>
      <c r="R71" s="17">
        <v>0</v>
      </c>
      <c r="S71" s="17">
        <f>M71+N71+O71+P71+Q71</f>
        <v>15300</v>
      </c>
      <c r="T71" s="17">
        <v>0</v>
      </c>
      <c r="U71" s="17">
        <f>+M71+P71+R71+T71+K71+L71</f>
        <v>10000.040000000001</v>
      </c>
      <c r="V71" s="17">
        <f>+Q71+O71+N71</f>
        <v>11044.8</v>
      </c>
      <c r="W71" s="18">
        <f>+J71-U71</f>
        <v>61999.96</v>
      </c>
      <c r="X71" s="34"/>
    </row>
    <row r="72" spans="2:37" x14ac:dyDescent="0.2">
      <c r="B72" s="35">
        <f t="shared" si="0"/>
        <v>50</v>
      </c>
      <c r="C72" s="13" t="s">
        <v>103</v>
      </c>
      <c r="D72" s="27" t="s">
        <v>92</v>
      </c>
      <c r="E72" s="27" t="s">
        <v>93</v>
      </c>
      <c r="F72" s="15" t="s">
        <v>29</v>
      </c>
      <c r="G72" s="15" t="s">
        <v>31</v>
      </c>
      <c r="H72" s="16">
        <v>45536</v>
      </c>
      <c r="I72" s="16">
        <v>45657</v>
      </c>
      <c r="J72" s="17">
        <v>85000</v>
      </c>
      <c r="K72" s="17">
        <v>8576.99</v>
      </c>
      <c r="L72" s="17"/>
      <c r="M72" s="17">
        <f>+J72*2.87%</f>
        <v>2439.5</v>
      </c>
      <c r="N72" s="17">
        <f>J72*7.1%</f>
        <v>6034.9999999999991</v>
      </c>
      <c r="O72" s="17">
        <f>J72*1.15%</f>
        <v>977.5</v>
      </c>
      <c r="P72" s="17">
        <f>+J72*3.04%</f>
        <v>2584</v>
      </c>
      <c r="Q72" s="17">
        <f>J72*7.09%</f>
        <v>6026.5</v>
      </c>
      <c r="R72" s="17"/>
      <c r="S72" s="17">
        <f>M72+N72+O72+P72+Q72</f>
        <v>18062.5</v>
      </c>
      <c r="T72" s="17"/>
      <c r="U72" s="17">
        <f>+M72+P72+R72+T72+K72+L72</f>
        <v>13600.49</v>
      </c>
      <c r="V72" s="17">
        <f>+Q72+O72+N72</f>
        <v>13039</v>
      </c>
      <c r="W72" s="18">
        <f>+J72-U72</f>
        <v>71399.509999999995</v>
      </c>
      <c r="X72" s="34"/>
    </row>
    <row r="73" spans="2:37" x14ac:dyDescent="0.2">
      <c r="B73" s="35">
        <f t="shared" si="0"/>
        <v>51</v>
      </c>
      <c r="C73" s="13" t="s">
        <v>71</v>
      </c>
      <c r="D73" s="14" t="s">
        <v>54</v>
      </c>
      <c r="E73" s="14" t="s">
        <v>39</v>
      </c>
      <c r="F73" s="15" t="s">
        <v>29</v>
      </c>
      <c r="G73" s="15" t="s">
        <v>30</v>
      </c>
      <c r="H73" s="16">
        <v>45536</v>
      </c>
      <c r="I73" s="16">
        <v>45657</v>
      </c>
      <c r="J73" s="17">
        <v>120000</v>
      </c>
      <c r="K73" s="17">
        <v>16809.87</v>
      </c>
      <c r="L73" s="17">
        <v>0</v>
      </c>
      <c r="M73" s="17">
        <f>+J73*2.87%</f>
        <v>3444</v>
      </c>
      <c r="N73" s="17">
        <f>J73*7.1%</f>
        <v>8520</v>
      </c>
      <c r="O73" s="17">
        <f>J73*1.15%</f>
        <v>1380</v>
      </c>
      <c r="P73" s="17">
        <f>+J73*3.04%</f>
        <v>3648</v>
      </c>
      <c r="Q73" s="17">
        <f>J73*7.09%</f>
        <v>8508</v>
      </c>
      <c r="R73" s="17">
        <v>0</v>
      </c>
      <c r="S73" s="17">
        <f>M73+N73+O73+P73+Q73</f>
        <v>25500</v>
      </c>
      <c r="T73" s="17">
        <v>0</v>
      </c>
      <c r="U73" s="17">
        <f>+M73+P73+R73+T73+K73+L73</f>
        <v>23901.87</v>
      </c>
      <c r="V73" s="17">
        <f>+Q73+O73+N73</f>
        <v>18408</v>
      </c>
      <c r="W73" s="18">
        <f>+J73-U73</f>
        <v>96098.13</v>
      </c>
      <c r="X73" s="34"/>
    </row>
    <row r="74" spans="2:37" x14ac:dyDescent="0.2">
      <c r="B74" s="35">
        <f t="shared" si="0"/>
        <v>52</v>
      </c>
      <c r="C74" s="13" t="s">
        <v>71</v>
      </c>
      <c r="D74" s="14" t="s">
        <v>40</v>
      </c>
      <c r="E74" s="14" t="s">
        <v>39</v>
      </c>
      <c r="F74" s="15" t="s">
        <v>29</v>
      </c>
      <c r="G74" s="15" t="s">
        <v>31</v>
      </c>
      <c r="H74" s="16">
        <v>45536</v>
      </c>
      <c r="I74" s="16">
        <v>45657</v>
      </c>
      <c r="J74" s="17">
        <v>130000</v>
      </c>
      <c r="K74" s="17">
        <v>19162.12</v>
      </c>
      <c r="L74" s="17">
        <v>0</v>
      </c>
      <c r="M74" s="17">
        <f>+J74*2.87%</f>
        <v>3731</v>
      </c>
      <c r="N74" s="17">
        <f>J74*7.1%</f>
        <v>9230</v>
      </c>
      <c r="O74" s="17">
        <f>J74*1.15%</f>
        <v>1495</v>
      </c>
      <c r="P74" s="17">
        <f>+J74*3.04%</f>
        <v>3952</v>
      </c>
      <c r="Q74" s="17">
        <f>J74*7.09%</f>
        <v>9217</v>
      </c>
      <c r="R74" s="17">
        <v>0</v>
      </c>
      <c r="S74" s="17">
        <f>M74+N74+O74+P74+Q74</f>
        <v>27625</v>
      </c>
      <c r="T74" s="17">
        <v>0</v>
      </c>
      <c r="U74" s="17">
        <f>+M74+P74+R74+T74+K74+L74</f>
        <v>26845.119999999999</v>
      </c>
      <c r="V74" s="17">
        <f>+Q74+O74+N74</f>
        <v>19942</v>
      </c>
      <c r="W74" s="18">
        <f>+J74-U74</f>
        <v>103154.88</v>
      </c>
      <c r="X74" s="34"/>
    </row>
    <row r="75" spans="2:37" x14ac:dyDescent="0.2">
      <c r="B75" s="35">
        <f t="shared" si="0"/>
        <v>53</v>
      </c>
      <c r="C75" s="13" t="s">
        <v>71</v>
      </c>
      <c r="D75" s="14" t="s">
        <v>85</v>
      </c>
      <c r="E75" s="14" t="s">
        <v>39</v>
      </c>
      <c r="F75" s="15" t="s">
        <v>29</v>
      </c>
      <c r="G75" s="15" t="s">
        <v>31</v>
      </c>
      <c r="H75" s="16">
        <v>45536</v>
      </c>
      <c r="I75" s="16">
        <v>45657</v>
      </c>
      <c r="J75" s="17">
        <v>63000</v>
      </c>
      <c r="K75" s="17">
        <v>4051.22</v>
      </c>
      <c r="L75" s="17"/>
      <c r="M75" s="17">
        <f>+J75*2.87%</f>
        <v>1808.1</v>
      </c>
      <c r="N75" s="17">
        <f>J75*7.1%</f>
        <v>4473</v>
      </c>
      <c r="O75" s="17">
        <f>J75*1.15%</f>
        <v>724.5</v>
      </c>
      <c r="P75" s="17">
        <f>+J75*3.04%</f>
        <v>1915.2</v>
      </c>
      <c r="Q75" s="17">
        <f>J75*7.09%</f>
        <v>4466.7000000000007</v>
      </c>
      <c r="R75" s="17"/>
      <c r="S75" s="17">
        <f>M75+N75+O75+P75+Q75</f>
        <v>13387.500000000002</v>
      </c>
      <c r="T75" s="17"/>
      <c r="U75" s="17">
        <f>+M75+P75+R75+T75+K75+L75</f>
        <v>7774.52</v>
      </c>
      <c r="V75" s="17">
        <f>+Q75+O75+N75</f>
        <v>9664.2000000000007</v>
      </c>
      <c r="W75" s="18">
        <f>+J75-U75</f>
        <v>55225.479999999996</v>
      </c>
      <c r="X75" s="34"/>
    </row>
    <row r="76" spans="2:37" x14ac:dyDescent="0.2">
      <c r="B76" s="35">
        <f t="shared" si="0"/>
        <v>54</v>
      </c>
      <c r="C76" s="13" t="s">
        <v>71</v>
      </c>
      <c r="D76" s="14" t="s">
        <v>38</v>
      </c>
      <c r="E76" s="14" t="s">
        <v>39</v>
      </c>
      <c r="F76" s="15" t="s">
        <v>29</v>
      </c>
      <c r="G76" s="15" t="s">
        <v>30</v>
      </c>
      <c r="H76" s="16">
        <v>45536</v>
      </c>
      <c r="I76" s="16">
        <v>45657</v>
      </c>
      <c r="J76" s="17">
        <v>120000</v>
      </c>
      <c r="K76" s="17">
        <v>16809.87</v>
      </c>
      <c r="L76" s="17">
        <v>0</v>
      </c>
      <c r="M76" s="17">
        <f>+J76*2.87%</f>
        <v>3444</v>
      </c>
      <c r="N76" s="17">
        <f>J76*7.1%</f>
        <v>8520</v>
      </c>
      <c r="O76" s="17">
        <f>J76*1.15%</f>
        <v>1380</v>
      </c>
      <c r="P76" s="17">
        <f>+J76*3.04%</f>
        <v>3648</v>
      </c>
      <c r="Q76" s="17">
        <f>J76*7.09%</f>
        <v>8508</v>
      </c>
      <c r="R76" s="17">
        <v>0</v>
      </c>
      <c r="S76" s="17">
        <f>M76+N76+O76+P76+Q76</f>
        <v>25500</v>
      </c>
      <c r="T76" s="17">
        <v>0</v>
      </c>
      <c r="U76" s="17">
        <f>+M76+P76+R76+T76+K76+L76</f>
        <v>23901.87</v>
      </c>
      <c r="V76" s="17">
        <f>+Q76+O76+N76</f>
        <v>18408</v>
      </c>
      <c r="W76" s="18">
        <f>+J76-U76</f>
        <v>96098.13</v>
      </c>
      <c r="X76" s="34"/>
    </row>
    <row r="77" spans="2:37" x14ac:dyDescent="0.2">
      <c r="B77" s="35">
        <f t="shared" si="0"/>
        <v>55</v>
      </c>
      <c r="C77" s="13" t="s">
        <v>71</v>
      </c>
      <c r="D77" s="14" t="s">
        <v>55</v>
      </c>
      <c r="E77" s="14" t="s">
        <v>39</v>
      </c>
      <c r="F77" s="15" t="s">
        <v>29</v>
      </c>
      <c r="G77" s="15" t="s">
        <v>30</v>
      </c>
      <c r="H77" s="16">
        <v>45536</v>
      </c>
      <c r="I77" s="16">
        <v>45657</v>
      </c>
      <c r="J77" s="17">
        <v>120000</v>
      </c>
      <c r="K77" s="17">
        <v>16809.87</v>
      </c>
      <c r="L77" s="17">
        <v>0</v>
      </c>
      <c r="M77" s="17">
        <f>+J77*2.87%</f>
        <v>3444</v>
      </c>
      <c r="N77" s="17">
        <f>J77*7.1%</f>
        <v>8520</v>
      </c>
      <c r="O77" s="17">
        <f>J77*1.15%</f>
        <v>1380</v>
      </c>
      <c r="P77" s="17">
        <f>+J77*3.04%</f>
        <v>3648</v>
      </c>
      <c r="Q77" s="17">
        <f>J77*7.09%</f>
        <v>8508</v>
      </c>
      <c r="R77" s="17">
        <v>0</v>
      </c>
      <c r="S77" s="17">
        <f>M77+N77+O77+P77+Q77</f>
        <v>25500</v>
      </c>
      <c r="T77" s="17">
        <v>0</v>
      </c>
      <c r="U77" s="17">
        <f>+M77+P77+R77+T77+K77+L77</f>
        <v>23901.87</v>
      </c>
      <c r="V77" s="17">
        <f>+Q77+O77+N77</f>
        <v>18408</v>
      </c>
      <c r="W77" s="18">
        <f>+J77-U77</f>
        <v>96098.13</v>
      </c>
      <c r="X77" s="34"/>
    </row>
    <row r="78" spans="2:37" x14ac:dyDescent="0.2">
      <c r="B78" s="35">
        <f t="shared" si="0"/>
        <v>56</v>
      </c>
      <c r="C78" s="13" t="s">
        <v>71</v>
      </c>
      <c r="D78" s="14" t="s">
        <v>41</v>
      </c>
      <c r="E78" s="14" t="s">
        <v>39</v>
      </c>
      <c r="F78" s="15" t="s">
        <v>29</v>
      </c>
      <c r="G78" s="15" t="s">
        <v>30</v>
      </c>
      <c r="H78" s="16">
        <v>45536</v>
      </c>
      <c r="I78" s="16">
        <v>45657</v>
      </c>
      <c r="J78" s="17">
        <v>60000</v>
      </c>
      <c r="K78" s="17">
        <v>3486.68</v>
      </c>
      <c r="L78" s="17">
        <v>0</v>
      </c>
      <c r="M78" s="17">
        <f>+J78*2.87%</f>
        <v>1722</v>
      </c>
      <c r="N78" s="17">
        <f>J78*7.1%</f>
        <v>4260</v>
      </c>
      <c r="O78" s="17">
        <f>J78*1.15%</f>
        <v>690</v>
      </c>
      <c r="P78" s="17">
        <f>+J78*3.04%</f>
        <v>1824</v>
      </c>
      <c r="Q78" s="17">
        <f>J78*7.09%</f>
        <v>4254</v>
      </c>
      <c r="R78" s="17">
        <v>0</v>
      </c>
      <c r="S78" s="17">
        <f>M78+N78+O78+P78+Q78</f>
        <v>12750</v>
      </c>
      <c r="T78" s="17">
        <v>0</v>
      </c>
      <c r="U78" s="17">
        <f>+M78+P78+R78+T78+K78+L78</f>
        <v>7032.68</v>
      </c>
      <c r="V78" s="17">
        <f>+Q78+O78+N78</f>
        <v>9204</v>
      </c>
      <c r="W78" s="18">
        <f>+J78-U78</f>
        <v>52967.32</v>
      </c>
      <c r="X78" s="34"/>
    </row>
    <row r="79" spans="2:37" x14ac:dyDescent="0.2">
      <c r="B79" s="35">
        <f t="shared" si="0"/>
        <v>57</v>
      </c>
      <c r="C79" s="13" t="s">
        <v>71</v>
      </c>
      <c r="D79" s="14" t="s">
        <v>46</v>
      </c>
      <c r="E79" s="14" t="s">
        <v>39</v>
      </c>
      <c r="F79" s="15" t="s">
        <v>29</v>
      </c>
      <c r="G79" s="15" t="s">
        <v>30</v>
      </c>
      <c r="H79" s="16">
        <v>45536</v>
      </c>
      <c r="I79" s="16">
        <v>45657</v>
      </c>
      <c r="J79" s="17">
        <v>120000</v>
      </c>
      <c r="K79" s="17">
        <v>16809.87</v>
      </c>
      <c r="L79" s="17">
        <v>0</v>
      </c>
      <c r="M79" s="17">
        <f>+J79*2.87%</f>
        <v>3444</v>
      </c>
      <c r="N79" s="17">
        <f>J79*7.1%</f>
        <v>8520</v>
      </c>
      <c r="O79" s="17">
        <f>J79*1.15%</f>
        <v>1380</v>
      </c>
      <c r="P79" s="17">
        <f>+J79*3.04%</f>
        <v>3648</v>
      </c>
      <c r="Q79" s="17">
        <f>J79*7.09%</f>
        <v>8508</v>
      </c>
      <c r="R79" s="17">
        <v>0</v>
      </c>
      <c r="S79" s="17">
        <f>M79+N79+O79+P79+Q79</f>
        <v>25500</v>
      </c>
      <c r="T79" s="17">
        <v>0</v>
      </c>
      <c r="U79" s="17">
        <f>+M79+P79+R79+T79+K79+L79</f>
        <v>23901.87</v>
      </c>
      <c r="V79" s="17">
        <f>+Q79+O79+N79</f>
        <v>18408</v>
      </c>
      <c r="W79" s="18">
        <f>+J79-U79</f>
        <v>96098.13</v>
      </c>
      <c r="X79" s="34"/>
    </row>
    <row r="80" spans="2:37" x14ac:dyDescent="0.2">
      <c r="B80" s="35">
        <f t="shared" si="0"/>
        <v>58</v>
      </c>
      <c r="C80" s="13" t="s">
        <v>71</v>
      </c>
      <c r="D80" s="14" t="s">
        <v>42</v>
      </c>
      <c r="E80" s="14" t="s">
        <v>39</v>
      </c>
      <c r="F80" s="15" t="s">
        <v>29</v>
      </c>
      <c r="G80" s="15" t="s">
        <v>30</v>
      </c>
      <c r="H80" s="16">
        <v>45536</v>
      </c>
      <c r="I80" s="16">
        <v>45657</v>
      </c>
      <c r="J80" s="17">
        <v>120000</v>
      </c>
      <c r="K80" s="17">
        <v>16809.87</v>
      </c>
      <c r="L80" s="17">
        <v>0</v>
      </c>
      <c r="M80" s="17">
        <f>+J80*2.87%</f>
        <v>3444</v>
      </c>
      <c r="N80" s="17">
        <f>J80*7.1%</f>
        <v>8520</v>
      </c>
      <c r="O80" s="17">
        <f>J80*1.15%</f>
        <v>1380</v>
      </c>
      <c r="P80" s="17">
        <f>+J80*3.04%</f>
        <v>3648</v>
      </c>
      <c r="Q80" s="17">
        <f>J80*7.09%</f>
        <v>8508</v>
      </c>
      <c r="R80" s="17">
        <v>0</v>
      </c>
      <c r="S80" s="17">
        <f>M80+N80+O80+P80+Q80</f>
        <v>25500</v>
      </c>
      <c r="T80" s="17">
        <v>0</v>
      </c>
      <c r="U80" s="17">
        <f>+M80+P80+R80+T80+K80+L80</f>
        <v>23901.87</v>
      </c>
      <c r="V80" s="17">
        <f>+Q80+O80+N80</f>
        <v>18408</v>
      </c>
      <c r="W80" s="18">
        <f>+J80-U80</f>
        <v>96098.13</v>
      </c>
      <c r="X80" s="34"/>
      <c r="AC80" s="50"/>
      <c r="AG80" s="50"/>
      <c r="AK80" s="50"/>
    </row>
    <row r="81" spans="2:24" x14ac:dyDescent="0.2">
      <c r="B81" s="35">
        <f t="shared" si="0"/>
        <v>59</v>
      </c>
      <c r="C81" s="13" t="s">
        <v>71</v>
      </c>
      <c r="D81" s="14" t="s">
        <v>65</v>
      </c>
      <c r="E81" s="14" t="s">
        <v>39</v>
      </c>
      <c r="F81" s="15" t="s">
        <v>29</v>
      </c>
      <c r="G81" s="15" t="s">
        <v>31</v>
      </c>
      <c r="H81" s="16">
        <v>45536</v>
      </c>
      <c r="I81" s="16">
        <v>45657</v>
      </c>
      <c r="J81" s="17">
        <v>120000</v>
      </c>
      <c r="K81" s="17">
        <v>16809.87</v>
      </c>
      <c r="L81" s="17">
        <v>0</v>
      </c>
      <c r="M81" s="17">
        <f>+J81*2.87%</f>
        <v>3444</v>
      </c>
      <c r="N81" s="17">
        <f>J81*7.1%</f>
        <v>8520</v>
      </c>
      <c r="O81" s="17">
        <f>J81*1.15%</f>
        <v>1380</v>
      </c>
      <c r="P81" s="17">
        <f>+J81*3.04%</f>
        <v>3648</v>
      </c>
      <c r="Q81" s="17">
        <f>J81*7.09%</f>
        <v>8508</v>
      </c>
      <c r="R81" s="17">
        <v>0</v>
      </c>
      <c r="S81" s="17">
        <f>M81+N81+O81+P81+Q81</f>
        <v>25500</v>
      </c>
      <c r="T81" s="17">
        <v>0</v>
      </c>
      <c r="U81" s="17">
        <f>+M81+P81+R81+T81+K81+L81</f>
        <v>23901.87</v>
      </c>
      <c r="V81" s="17">
        <f>+Q81+O81+N81</f>
        <v>18408</v>
      </c>
      <c r="W81" s="18">
        <f>+J81-U81</f>
        <v>96098.13</v>
      </c>
      <c r="X81" s="34"/>
    </row>
    <row r="82" spans="2:24" x14ac:dyDescent="0.2">
      <c r="B82" s="35">
        <f t="shared" si="0"/>
        <v>60</v>
      </c>
      <c r="C82" s="13" t="s">
        <v>71</v>
      </c>
      <c r="D82" s="8" t="s">
        <v>123</v>
      </c>
      <c r="E82" s="8" t="s">
        <v>39</v>
      </c>
      <c r="F82" s="15" t="s">
        <v>29</v>
      </c>
      <c r="G82" s="15" t="s">
        <v>30</v>
      </c>
      <c r="H82" s="16">
        <v>45536</v>
      </c>
      <c r="I82" s="16">
        <v>45657</v>
      </c>
      <c r="J82" s="17">
        <v>13200</v>
      </c>
      <c r="K82" s="17"/>
      <c r="L82" s="17"/>
      <c r="M82" s="17">
        <f>+J82*2.87%</f>
        <v>378.84</v>
      </c>
      <c r="N82" s="17">
        <f>J82*7.1%</f>
        <v>937.19999999999993</v>
      </c>
      <c r="O82" s="17">
        <f>J82*1.15%</f>
        <v>151.80000000000001</v>
      </c>
      <c r="P82" s="17">
        <f>+J82*3.04%</f>
        <v>401.28</v>
      </c>
      <c r="Q82" s="17">
        <f>J82*7.09%</f>
        <v>935.88000000000011</v>
      </c>
      <c r="R82" s="17"/>
      <c r="S82" s="17">
        <f>M82+N82+O82+P82+Q82</f>
        <v>2805</v>
      </c>
      <c r="T82" s="17"/>
      <c r="U82" s="17">
        <f>+M82+P82+R82+T82+K82+L82</f>
        <v>780.11999999999989</v>
      </c>
      <c r="V82" s="17">
        <f>+Q82+O82+N82</f>
        <v>2024.88</v>
      </c>
      <c r="W82" s="18">
        <f>+J82-U82</f>
        <v>12419.880000000001</v>
      </c>
      <c r="X82" s="34"/>
    </row>
    <row r="83" spans="2:24" x14ac:dyDescent="0.2">
      <c r="B83" s="29"/>
      <c r="C83" s="28" t="s">
        <v>109</v>
      </c>
      <c r="D83" s="29"/>
      <c r="E83" s="29"/>
      <c r="F83" s="30"/>
      <c r="G83" s="30"/>
      <c r="H83" s="30"/>
      <c r="I83" s="30"/>
      <c r="J83" s="31"/>
      <c r="K83" s="31"/>
      <c r="L83" s="31"/>
      <c r="M83" s="31"/>
      <c r="N83" s="31"/>
      <c r="O83" s="32"/>
      <c r="P83" s="31"/>
      <c r="Q83" s="31"/>
      <c r="R83" s="32"/>
      <c r="S83" s="32"/>
      <c r="T83" s="32"/>
      <c r="U83" s="32"/>
      <c r="V83" s="32"/>
      <c r="W83" s="33"/>
      <c r="X83" s="34"/>
    </row>
    <row r="84" spans="2:24" x14ac:dyDescent="0.2">
      <c r="B84" s="35">
        <f>1+B82</f>
        <v>61</v>
      </c>
      <c r="C84" s="13" t="s">
        <v>110</v>
      </c>
      <c r="D84" s="27" t="s">
        <v>88</v>
      </c>
      <c r="E84" s="27" t="s">
        <v>39</v>
      </c>
      <c r="F84" s="15" t="s">
        <v>29</v>
      </c>
      <c r="G84" s="15" t="s">
        <v>31</v>
      </c>
      <c r="H84" s="16">
        <v>45536</v>
      </c>
      <c r="I84" s="16">
        <v>45657</v>
      </c>
      <c r="J84" s="17">
        <v>120000</v>
      </c>
      <c r="K84" s="17">
        <v>16809.87</v>
      </c>
      <c r="L84" s="17"/>
      <c r="M84" s="17">
        <f>+J84*2.87%</f>
        <v>3444</v>
      </c>
      <c r="N84" s="17">
        <f>J84*7.1%</f>
        <v>8520</v>
      </c>
      <c r="O84" s="17">
        <f>J84*1.15%</f>
        <v>1380</v>
      </c>
      <c r="P84" s="17">
        <f>+J84*3.04%</f>
        <v>3648</v>
      </c>
      <c r="Q84" s="17">
        <f>J84*7.09%</f>
        <v>8508</v>
      </c>
      <c r="R84" s="17">
        <v>0</v>
      </c>
      <c r="S84" s="17">
        <f>M84+N84+O84+P84+Q84</f>
        <v>25500</v>
      </c>
      <c r="T84" s="17">
        <v>0</v>
      </c>
      <c r="U84" s="17">
        <f>+M84+P84+R84+T84+K84+L84</f>
        <v>23901.87</v>
      </c>
      <c r="V84" s="17">
        <f>+Q84+O84+N84</f>
        <v>18408</v>
      </c>
      <c r="W84" s="18">
        <f>+J84-U84</f>
        <v>96098.13</v>
      </c>
      <c r="X84" s="34"/>
    </row>
    <row r="85" spans="2:24" x14ac:dyDescent="0.2">
      <c r="B85" s="35">
        <f t="shared" ref="B83:B85" si="10">1+B84</f>
        <v>62</v>
      </c>
      <c r="C85" s="13" t="s">
        <v>110</v>
      </c>
      <c r="D85" s="48" t="s">
        <v>96</v>
      </c>
      <c r="E85" s="48" t="s">
        <v>39</v>
      </c>
      <c r="F85" s="15" t="s">
        <v>29</v>
      </c>
      <c r="G85" s="15" t="s">
        <v>30</v>
      </c>
      <c r="H85" s="16">
        <v>45536</v>
      </c>
      <c r="I85" s="16">
        <v>45657</v>
      </c>
      <c r="J85" s="17">
        <v>120000</v>
      </c>
      <c r="K85" s="17">
        <v>16809.87</v>
      </c>
      <c r="L85" s="17"/>
      <c r="M85" s="17">
        <f>+J85*2.87%</f>
        <v>3444</v>
      </c>
      <c r="N85" s="17">
        <f>J85*7.1%</f>
        <v>8520</v>
      </c>
      <c r="O85" s="17">
        <f>J85*1.15%</f>
        <v>1380</v>
      </c>
      <c r="P85" s="17">
        <f>+J85*3.04%</f>
        <v>3648</v>
      </c>
      <c r="Q85" s="17">
        <f>J85*7.09%</f>
        <v>8508</v>
      </c>
      <c r="R85" s="17">
        <v>0</v>
      </c>
      <c r="S85" s="17">
        <f>M85+N85+O85+P85+Q85</f>
        <v>25500</v>
      </c>
      <c r="T85" s="17">
        <v>0</v>
      </c>
      <c r="U85" s="17">
        <f>+M85+P85+R85+T85+K85+L85</f>
        <v>23901.87</v>
      </c>
      <c r="V85" s="17">
        <f>+Q85+O85+N85</f>
        <v>18408</v>
      </c>
      <c r="W85" s="18">
        <f>+J85-U85</f>
        <v>96098.13</v>
      </c>
      <c r="X85" s="34"/>
    </row>
    <row r="86" spans="2:24" x14ac:dyDescent="0.2">
      <c r="C86" s="19"/>
      <c r="D86" s="19"/>
      <c r="E86" s="19"/>
      <c r="F86" s="45" t="s">
        <v>32</v>
      </c>
      <c r="G86" s="45"/>
      <c r="H86" s="45"/>
      <c r="I86" s="45"/>
      <c r="J86" s="20">
        <f t="shared" ref="J86:V86" si="11">SUM(J18:J85)</f>
        <v>5676400</v>
      </c>
      <c r="K86" s="20">
        <f t="shared" si="11"/>
        <v>680246.2</v>
      </c>
      <c r="L86" s="20">
        <f t="shared" si="11"/>
        <v>0</v>
      </c>
      <c r="M86" s="20">
        <f t="shared" si="11"/>
        <v>162912.68</v>
      </c>
      <c r="N86" s="20">
        <f t="shared" si="11"/>
        <v>403024.39999999997</v>
      </c>
      <c r="O86" s="20">
        <f t="shared" si="11"/>
        <v>65278.600000000006</v>
      </c>
      <c r="P86" s="20">
        <f t="shared" si="11"/>
        <v>172562.56000000003</v>
      </c>
      <c r="Q86" s="20">
        <f t="shared" si="11"/>
        <v>402456.75999999989</v>
      </c>
      <c r="R86" s="20">
        <f t="shared" si="11"/>
        <v>1715.4599999999991</v>
      </c>
      <c r="S86" s="20">
        <f t="shared" si="11"/>
        <v>1206235</v>
      </c>
      <c r="T86" s="20">
        <f t="shared" si="11"/>
        <v>0</v>
      </c>
      <c r="U86" s="20">
        <f t="shared" si="11"/>
        <v>1017436.8999999999</v>
      </c>
      <c r="V86" s="20">
        <f t="shared" si="11"/>
        <v>870759.76</v>
      </c>
      <c r="W86" s="20">
        <f>SUM(W18:W85)</f>
        <v>4658963.0999999968</v>
      </c>
      <c r="X86" s="34"/>
    </row>
    <row r="87" spans="2:24" x14ac:dyDescent="0.2">
      <c r="X87" s="34"/>
    </row>
    <row r="88" spans="2:24" x14ac:dyDescent="0.2">
      <c r="X88" s="34"/>
    </row>
    <row r="89" spans="2:24" x14ac:dyDescent="0.2">
      <c r="X89" s="34"/>
    </row>
    <row r="90" spans="2:24" x14ac:dyDescent="0.2">
      <c r="X90" s="34"/>
    </row>
  </sheetData>
  <autoFilter ref="B17:W86" xr:uid="{A6183E56-6636-4CBE-A9C0-727425D7F69C}"/>
  <sortState xmlns:xlrd2="http://schemas.microsoft.com/office/spreadsheetml/2017/richdata2" ref="B18:W85">
    <sortCondition ref="B18:B85"/>
  </sortState>
  <mergeCells count="23">
    <mergeCell ref="B10:W10"/>
    <mergeCell ref="B11:W11"/>
    <mergeCell ref="B13:W13"/>
    <mergeCell ref="B14:B16"/>
    <mergeCell ref="D14:D16"/>
    <mergeCell ref="E14:E16"/>
    <mergeCell ref="F14:F16"/>
    <mergeCell ref="G14:G16"/>
    <mergeCell ref="H14:I15"/>
    <mergeCell ref="J14:J16"/>
    <mergeCell ref="W14:W16"/>
    <mergeCell ref="M15:N15"/>
    <mergeCell ref="P15:Q15"/>
    <mergeCell ref="R15:R16"/>
    <mergeCell ref="S15:S16"/>
    <mergeCell ref="T15:T16"/>
    <mergeCell ref="U15:U16"/>
    <mergeCell ref="V15:V16"/>
    <mergeCell ref="F86:I86"/>
    <mergeCell ref="K14:K16"/>
    <mergeCell ref="L14:L16"/>
    <mergeCell ref="M14:S14"/>
    <mergeCell ref="U14:V14"/>
  </mergeCells>
  <conditionalFormatting sqref="D1:D81 D83:D1048576">
    <cfRule type="duplicateValues" dxfId="15" priority="22"/>
  </conditionalFormatting>
  <conditionalFormatting sqref="Y80:Y1048576 Y1:Y78 D1:D1048576">
    <cfRule type="duplicateValues" dxfId="14" priority="15"/>
  </conditionalFormatting>
  <conditionalFormatting sqref="B83">
    <cfRule type="duplicateValues" dxfId="13" priority="14"/>
  </conditionalFormatting>
  <conditionalFormatting sqref="B83">
    <cfRule type="duplicateValues" dxfId="12" priority="13"/>
  </conditionalFormatting>
  <conditionalFormatting sqref="B68">
    <cfRule type="duplicateValues" dxfId="11" priority="12"/>
  </conditionalFormatting>
  <conditionalFormatting sqref="B68">
    <cfRule type="duplicateValues" dxfId="10" priority="11"/>
  </conditionalFormatting>
  <conditionalFormatting sqref="B53">
    <cfRule type="duplicateValues" dxfId="9" priority="10"/>
  </conditionalFormatting>
  <conditionalFormatting sqref="B53">
    <cfRule type="duplicateValues" dxfId="8" priority="9"/>
  </conditionalFormatting>
  <conditionalFormatting sqref="B44">
    <cfRule type="duplicateValues" dxfId="7" priority="8"/>
  </conditionalFormatting>
  <conditionalFormatting sqref="B44">
    <cfRule type="duplicateValues" dxfId="6" priority="7"/>
  </conditionalFormatting>
  <conditionalFormatting sqref="B40">
    <cfRule type="duplicateValues" dxfId="5" priority="6"/>
  </conditionalFormatting>
  <conditionalFormatting sqref="B40">
    <cfRule type="duplicateValues" dxfId="4" priority="5"/>
  </conditionalFormatting>
  <conditionalFormatting sqref="B29">
    <cfRule type="duplicateValues" dxfId="3" priority="4"/>
  </conditionalFormatting>
  <conditionalFormatting sqref="B29">
    <cfRule type="duplicateValues" dxfId="2" priority="3"/>
  </conditionalFormatting>
  <conditionalFormatting sqref="B17">
    <cfRule type="duplicateValues" dxfId="1" priority="2"/>
  </conditionalFormatting>
  <conditionalFormatting sqref="B17">
    <cfRule type="duplicateValues" dxfId="0" priority="1"/>
  </conditionalFormatting>
  <pageMargins left="0.11811023622047245" right="0.11811023622047245" top="0.74803149606299213" bottom="0.74803149606299213" header="0.31496062992125984" footer="0.31496062992125984"/>
  <pageSetup paperSize="5" scale="37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2024-06-26T13:53:44Z</cp:lastPrinted>
  <dcterms:created xsi:type="dcterms:W3CDTF">2022-02-17T13:31:29Z</dcterms:created>
  <dcterms:modified xsi:type="dcterms:W3CDTF">2024-10-24T14:20:39Z</dcterms:modified>
</cp:coreProperties>
</file>