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mayra.lara\Desktop\ML 2021\NOMINAS 2021\PORTAL TRANSPARENCIA 2021\OCT 2021\"/>
    </mc:Choice>
  </mc:AlternateContent>
  <xr:revisionPtr revIDLastSave="0" documentId="13_ncr:1_{90C155AB-3A06-4D66-9C98-16AB49C2914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ntrat en cargos carrera" sheetId="5" r:id="rId1"/>
  </sheets>
  <definedNames>
    <definedName name="_xlnm._FilterDatabase" localSheetId="0" hidden="1">'Contrat en cargos carrera'!$A$14:$W$169</definedName>
    <definedName name="_xlnm.Print_Titles" localSheetId="0">'Contrat en cargos carrera'!$1:$14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51" i="5" l="1"/>
  <c r="N151" i="5"/>
  <c r="M151" i="5"/>
  <c r="L151" i="5"/>
  <c r="K151" i="5"/>
  <c r="O69" i="5"/>
  <c r="N69" i="5"/>
  <c r="M69" i="5"/>
  <c r="L69" i="5"/>
  <c r="K69" i="5"/>
  <c r="O126" i="5"/>
  <c r="N126" i="5"/>
  <c r="M126" i="5"/>
  <c r="L126" i="5"/>
  <c r="T126" i="5" s="1"/>
  <c r="K126" i="5"/>
  <c r="Q126" i="5" s="1"/>
  <c r="O73" i="5"/>
  <c r="N73" i="5"/>
  <c r="M73" i="5"/>
  <c r="L73" i="5"/>
  <c r="T73" i="5" s="1"/>
  <c r="K73" i="5"/>
  <c r="S73" i="5" s="1"/>
  <c r="U73" i="5" s="1"/>
  <c r="A77" i="5"/>
  <c r="A78" i="5" s="1"/>
  <c r="A80" i="5" s="1"/>
  <c r="A81" i="5" s="1"/>
  <c r="A83" i="5" s="1"/>
  <c r="A84" i="5" s="1"/>
  <c r="A86" i="5" s="1"/>
  <c r="A87" i="5" s="1"/>
  <c r="A88" i="5" s="1"/>
  <c r="A89" i="5" s="1"/>
  <c r="A91" i="5" s="1"/>
  <c r="A92" i="5" s="1"/>
  <c r="A93" i="5" s="1"/>
  <c r="O106" i="5"/>
  <c r="N106" i="5"/>
  <c r="M106" i="5"/>
  <c r="L106" i="5"/>
  <c r="K106" i="5"/>
  <c r="S106" i="5" s="1"/>
  <c r="U106" i="5" s="1"/>
  <c r="O72" i="5"/>
  <c r="N72" i="5"/>
  <c r="M72" i="5"/>
  <c r="L72" i="5"/>
  <c r="K72" i="5"/>
  <c r="O142" i="5"/>
  <c r="N142" i="5"/>
  <c r="M142" i="5"/>
  <c r="L142" i="5"/>
  <c r="K142" i="5"/>
  <c r="O71" i="5"/>
  <c r="N71" i="5"/>
  <c r="M71" i="5"/>
  <c r="L71" i="5"/>
  <c r="K71" i="5"/>
  <c r="O112" i="5"/>
  <c r="N112" i="5"/>
  <c r="M112" i="5"/>
  <c r="L112" i="5"/>
  <c r="K112" i="5"/>
  <c r="M96" i="5"/>
  <c r="K96" i="5"/>
  <c r="L96" i="5"/>
  <c r="N96" i="5"/>
  <c r="O96" i="5"/>
  <c r="O140" i="5"/>
  <c r="N140" i="5"/>
  <c r="M140" i="5"/>
  <c r="L140" i="5"/>
  <c r="K140" i="5"/>
  <c r="O139" i="5"/>
  <c r="N139" i="5"/>
  <c r="M139" i="5"/>
  <c r="L139" i="5"/>
  <c r="K139" i="5"/>
  <c r="Q106" i="5" l="1"/>
  <c r="T69" i="5"/>
  <c r="S151" i="5"/>
  <c r="U151" i="5" s="1"/>
  <c r="Q73" i="5"/>
  <c r="S69" i="5"/>
  <c r="U69" i="5" s="1"/>
  <c r="T151" i="5"/>
  <c r="Q151" i="5"/>
  <c r="Q69" i="5"/>
  <c r="S126" i="5"/>
  <c r="U126" i="5" s="1"/>
  <c r="T106" i="5"/>
  <c r="Q142" i="5"/>
  <c r="Q72" i="5"/>
  <c r="S72" i="5"/>
  <c r="U72" i="5" s="1"/>
  <c r="S142" i="5"/>
  <c r="U142" i="5" s="1"/>
  <c r="T72" i="5"/>
  <c r="S140" i="5"/>
  <c r="U140" i="5" s="1"/>
  <c r="S139" i="5"/>
  <c r="U139" i="5" s="1"/>
  <c r="T140" i="5"/>
  <c r="T142" i="5"/>
  <c r="T112" i="5"/>
  <c r="Q71" i="5"/>
  <c r="T139" i="5"/>
  <c r="S71" i="5"/>
  <c r="U71" i="5" s="1"/>
  <c r="T71" i="5"/>
  <c r="Q96" i="5"/>
  <c r="S96" i="5"/>
  <c r="U96" i="5" s="1"/>
  <c r="T96" i="5"/>
  <c r="Q112" i="5"/>
  <c r="S112" i="5"/>
  <c r="U112" i="5" s="1"/>
  <c r="Q139" i="5"/>
  <c r="Q140" i="5"/>
  <c r="M160" i="5" l="1"/>
  <c r="M155" i="5"/>
  <c r="M148" i="5"/>
  <c r="M136" i="5"/>
  <c r="M131" i="5"/>
  <c r="M130" i="5"/>
  <c r="M129" i="5"/>
  <c r="M123" i="5"/>
  <c r="M117" i="5"/>
  <c r="M116" i="5"/>
  <c r="M114" i="5"/>
  <c r="M111" i="5"/>
  <c r="M110" i="5"/>
  <c r="M108" i="5"/>
  <c r="M105" i="5"/>
  <c r="M102" i="5"/>
  <c r="M100" i="5"/>
  <c r="M95" i="5"/>
  <c r="M92" i="5"/>
  <c r="M91" i="5"/>
  <c r="M89" i="5"/>
  <c r="M88" i="5"/>
  <c r="M87" i="5"/>
  <c r="M86" i="5"/>
  <c r="M84" i="5"/>
  <c r="M83" i="5"/>
  <c r="M81" i="5"/>
  <c r="M80" i="5"/>
  <c r="M78" i="5"/>
  <c r="M77" i="5"/>
  <c r="M75" i="5"/>
  <c r="M67" i="5"/>
  <c r="M66" i="5"/>
  <c r="M63" i="5"/>
  <c r="M60" i="5"/>
  <c r="M58" i="5"/>
  <c r="M54" i="5"/>
  <c r="M53" i="5"/>
  <c r="M52" i="5"/>
  <c r="M50" i="5"/>
  <c r="M49" i="5"/>
  <c r="M47" i="5"/>
  <c r="M45" i="5"/>
  <c r="M46" i="5"/>
  <c r="M44" i="5"/>
  <c r="M42" i="5"/>
  <c r="M40" i="5"/>
  <c r="M38" i="5"/>
  <c r="M36" i="5"/>
  <c r="M34" i="5"/>
  <c r="M32" i="5"/>
  <c r="M30" i="5"/>
  <c r="M29" i="5"/>
  <c r="M27" i="5"/>
  <c r="M25" i="5"/>
  <c r="M23" i="5"/>
  <c r="M20" i="5"/>
  <c r="M19" i="5"/>
  <c r="M16" i="5"/>
  <c r="A17" i="5"/>
  <c r="A19" i="5" s="1"/>
  <c r="O98" i="5"/>
  <c r="N98" i="5"/>
  <c r="M98" i="5"/>
  <c r="L98" i="5"/>
  <c r="K98" i="5"/>
  <c r="O42" i="5"/>
  <c r="N42" i="5"/>
  <c r="L42" i="5"/>
  <c r="K42" i="5"/>
  <c r="O27" i="5"/>
  <c r="N27" i="5"/>
  <c r="L27" i="5"/>
  <c r="K27" i="5"/>
  <c r="H169" i="5"/>
  <c r="O102" i="5"/>
  <c r="N102" i="5"/>
  <c r="L102" i="5"/>
  <c r="K102" i="5"/>
  <c r="O168" i="5"/>
  <c r="N168" i="5"/>
  <c r="M168" i="5"/>
  <c r="L168" i="5"/>
  <c r="K168" i="5"/>
  <c r="O166" i="5"/>
  <c r="N166" i="5"/>
  <c r="M166" i="5"/>
  <c r="L166" i="5"/>
  <c r="K166" i="5"/>
  <c r="O165" i="5"/>
  <c r="N165" i="5"/>
  <c r="M165" i="5"/>
  <c r="L165" i="5"/>
  <c r="K165" i="5"/>
  <c r="O162" i="5"/>
  <c r="N162" i="5"/>
  <c r="M162" i="5"/>
  <c r="L162" i="5"/>
  <c r="K162" i="5"/>
  <c r="O160" i="5"/>
  <c r="N160" i="5"/>
  <c r="L160" i="5"/>
  <c r="K160" i="5"/>
  <c r="O157" i="5"/>
  <c r="N157" i="5"/>
  <c r="M157" i="5"/>
  <c r="L157" i="5"/>
  <c r="K157" i="5"/>
  <c r="O155" i="5"/>
  <c r="N155" i="5"/>
  <c r="L155" i="5"/>
  <c r="K155" i="5"/>
  <c r="O153" i="5"/>
  <c r="N153" i="5"/>
  <c r="M153" i="5"/>
  <c r="L153" i="5"/>
  <c r="K153" i="5"/>
  <c r="O148" i="5"/>
  <c r="N148" i="5"/>
  <c r="L148" i="5"/>
  <c r="K148" i="5"/>
  <c r="O146" i="5"/>
  <c r="N146" i="5"/>
  <c r="M146" i="5"/>
  <c r="L146" i="5"/>
  <c r="K146" i="5"/>
  <c r="O144" i="5"/>
  <c r="N144" i="5"/>
  <c r="M144" i="5"/>
  <c r="L144" i="5"/>
  <c r="K144" i="5"/>
  <c r="O138" i="5"/>
  <c r="N138" i="5"/>
  <c r="M138" i="5"/>
  <c r="L138" i="5"/>
  <c r="K138" i="5"/>
  <c r="O136" i="5"/>
  <c r="N136" i="5"/>
  <c r="L136" i="5"/>
  <c r="K136" i="5"/>
  <c r="O133" i="5"/>
  <c r="N133" i="5"/>
  <c r="M133" i="5"/>
  <c r="L133" i="5"/>
  <c r="K133" i="5"/>
  <c r="O131" i="5"/>
  <c r="N131" i="5"/>
  <c r="L131" i="5"/>
  <c r="K131" i="5"/>
  <c r="O130" i="5"/>
  <c r="N130" i="5"/>
  <c r="L130" i="5"/>
  <c r="K130" i="5"/>
  <c r="O129" i="5"/>
  <c r="N129" i="5"/>
  <c r="L129" i="5"/>
  <c r="K129" i="5"/>
  <c r="O125" i="5"/>
  <c r="N125" i="5"/>
  <c r="M125" i="5"/>
  <c r="L125" i="5"/>
  <c r="K125" i="5"/>
  <c r="O123" i="5"/>
  <c r="N123" i="5"/>
  <c r="L123" i="5"/>
  <c r="K123" i="5"/>
  <c r="O121" i="5"/>
  <c r="N121" i="5"/>
  <c r="M121" i="5"/>
  <c r="L121" i="5"/>
  <c r="K121" i="5"/>
  <c r="O118" i="5"/>
  <c r="N118" i="5"/>
  <c r="M118" i="5"/>
  <c r="L118" i="5"/>
  <c r="K118" i="5"/>
  <c r="O117" i="5"/>
  <c r="N117" i="5"/>
  <c r="L117" i="5"/>
  <c r="K117" i="5"/>
  <c r="O116" i="5"/>
  <c r="N116" i="5"/>
  <c r="L116" i="5"/>
  <c r="K116" i="5"/>
  <c r="O114" i="5"/>
  <c r="N114" i="5"/>
  <c r="L114" i="5"/>
  <c r="K114" i="5"/>
  <c r="L110" i="5"/>
  <c r="O111" i="5"/>
  <c r="N111" i="5"/>
  <c r="L111" i="5"/>
  <c r="K111" i="5"/>
  <c r="O110" i="5"/>
  <c r="N110" i="5"/>
  <c r="K110" i="5"/>
  <c r="O108" i="5"/>
  <c r="N108" i="5"/>
  <c r="L108" i="5"/>
  <c r="K108" i="5"/>
  <c r="O105" i="5"/>
  <c r="N105" i="5"/>
  <c r="L105" i="5"/>
  <c r="K105" i="5"/>
  <c r="O100" i="5"/>
  <c r="N100" i="5"/>
  <c r="L100" i="5"/>
  <c r="K100" i="5"/>
  <c r="O103" i="5"/>
  <c r="N103" i="5"/>
  <c r="M103" i="5"/>
  <c r="L103" i="5"/>
  <c r="K103" i="5"/>
  <c r="O93" i="5"/>
  <c r="N93" i="5"/>
  <c r="M93" i="5"/>
  <c r="L93" i="5"/>
  <c r="K93" i="5"/>
  <c r="O92" i="5"/>
  <c r="N92" i="5"/>
  <c r="L92" i="5"/>
  <c r="K92" i="5"/>
  <c r="O91" i="5"/>
  <c r="N91" i="5"/>
  <c r="L91" i="5"/>
  <c r="K91" i="5"/>
  <c r="O88" i="5"/>
  <c r="N88" i="5"/>
  <c r="L88" i="5"/>
  <c r="K88" i="5"/>
  <c r="O87" i="5"/>
  <c r="N87" i="5"/>
  <c r="L87" i="5"/>
  <c r="K87" i="5"/>
  <c r="O86" i="5"/>
  <c r="N86" i="5"/>
  <c r="L86" i="5"/>
  <c r="K86" i="5"/>
  <c r="Q98" i="5" l="1"/>
  <c r="S110" i="5"/>
  <c r="U110" i="5" s="1"/>
  <c r="S125" i="5"/>
  <c r="U125" i="5" s="1"/>
  <c r="S98" i="5"/>
  <c r="U98" i="5" s="1"/>
  <c r="S42" i="5"/>
  <c r="U42" i="5" s="1"/>
  <c r="T42" i="5"/>
  <c r="Q42" i="5"/>
  <c r="T98" i="5"/>
  <c r="S108" i="5"/>
  <c r="U108" i="5" s="1"/>
  <c r="S27" i="5"/>
  <c r="U27" i="5" s="1"/>
  <c r="S121" i="5"/>
  <c r="U121" i="5" s="1"/>
  <c r="T110" i="5"/>
  <c r="S116" i="5"/>
  <c r="U116" i="5" s="1"/>
  <c r="T111" i="5"/>
  <c r="S114" i="5"/>
  <c r="U114" i="5" s="1"/>
  <c r="Q130" i="5"/>
  <c r="T130" i="5"/>
  <c r="S138" i="5"/>
  <c r="U138" i="5" s="1"/>
  <c r="S146" i="5"/>
  <c r="U146" i="5" s="1"/>
  <c r="T146" i="5"/>
  <c r="Q153" i="5"/>
  <c r="S155" i="5"/>
  <c r="U155" i="5" s="1"/>
  <c r="T155" i="5"/>
  <c r="Q162" i="5"/>
  <c r="Q165" i="5"/>
  <c r="T165" i="5"/>
  <c r="T121" i="5"/>
  <c r="Q86" i="5"/>
  <c r="Q105" i="5"/>
  <c r="T108" i="5"/>
  <c r="S133" i="5"/>
  <c r="U133" i="5" s="1"/>
  <c r="S168" i="5"/>
  <c r="U168" i="5" s="1"/>
  <c r="S88" i="5"/>
  <c r="U88" i="5" s="1"/>
  <c r="S103" i="5"/>
  <c r="U103" i="5" s="1"/>
  <c r="S100" i="5"/>
  <c r="U100" i="5" s="1"/>
  <c r="Q116" i="5"/>
  <c r="S123" i="5"/>
  <c r="U123" i="5" s="1"/>
  <c r="T129" i="5"/>
  <c r="S131" i="5"/>
  <c r="U131" i="5" s="1"/>
  <c r="S102" i="5"/>
  <c r="U102" i="5" s="1"/>
  <c r="T138" i="5"/>
  <c r="S92" i="5"/>
  <c r="U92" i="5" s="1"/>
  <c r="S118" i="5"/>
  <c r="U118" i="5" s="1"/>
  <c r="T118" i="5"/>
  <c r="Q133" i="5"/>
  <c r="S144" i="5"/>
  <c r="U144" i="5" s="1"/>
  <c r="S153" i="5"/>
  <c r="U153" i="5" s="1"/>
  <c r="S162" i="5"/>
  <c r="U162" i="5" s="1"/>
  <c r="Q168" i="5"/>
  <c r="T27" i="5"/>
  <c r="S86" i="5"/>
  <c r="U86" i="5" s="1"/>
  <c r="T86" i="5"/>
  <c r="T100" i="5"/>
  <c r="Q108" i="5"/>
  <c r="S111" i="5"/>
  <c r="U111" i="5" s="1"/>
  <c r="T114" i="5"/>
  <c r="T116" i="5"/>
  <c r="Q117" i="5"/>
  <c r="T117" i="5"/>
  <c r="T125" i="5"/>
  <c r="S129" i="5"/>
  <c r="U129" i="5" s="1"/>
  <c r="S130" i="5"/>
  <c r="U130" i="5" s="1"/>
  <c r="S136" i="5"/>
  <c r="U136" i="5" s="1"/>
  <c r="T136" i="5"/>
  <c r="Q146" i="5"/>
  <c r="S148" i="5"/>
  <c r="U148" i="5" s="1"/>
  <c r="T148" i="5"/>
  <c r="Q155" i="5"/>
  <c r="S157" i="5"/>
  <c r="U157" i="5" s="1"/>
  <c r="T157" i="5"/>
  <c r="S166" i="5"/>
  <c r="U166" i="5" s="1"/>
  <c r="T166" i="5"/>
  <c r="Q100" i="5"/>
  <c r="Q114" i="5"/>
  <c r="T123" i="5"/>
  <c r="Q129" i="5"/>
  <c r="T131" i="5"/>
  <c r="Q136" i="5"/>
  <c r="Q148" i="5"/>
  <c r="Q157" i="5"/>
  <c r="S160" i="5"/>
  <c r="U160" i="5" s="1"/>
  <c r="T160" i="5"/>
  <c r="T168" i="5"/>
  <c r="Q27" i="5"/>
  <c r="S87" i="5"/>
  <c r="U87" i="5" s="1"/>
  <c r="S105" i="5"/>
  <c r="U105" i="5" s="1"/>
  <c r="T105" i="5"/>
  <c r="Q110" i="5"/>
  <c r="Q123" i="5"/>
  <c r="Q125" i="5"/>
  <c r="Q131" i="5"/>
  <c r="T133" i="5"/>
  <c r="T144" i="5"/>
  <c r="T153" i="5"/>
  <c r="T162" i="5"/>
  <c r="Q102" i="5"/>
  <c r="T102" i="5"/>
  <c r="Q93" i="5"/>
  <c r="T93" i="5"/>
  <c r="T88" i="5"/>
  <c r="T92" i="5"/>
  <c r="Q88" i="5"/>
  <c r="S91" i="5"/>
  <c r="U91" i="5" s="1"/>
  <c r="T91" i="5"/>
  <c r="S93" i="5"/>
  <c r="U93" i="5" s="1"/>
  <c r="Q87" i="5"/>
  <c r="T87" i="5"/>
  <c r="T103" i="5"/>
  <c r="Q103" i="5"/>
  <c r="S165" i="5"/>
  <c r="U165" i="5" s="1"/>
  <c r="Q166" i="5"/>
  <c r="Q160" i="5"/>
  <c r="Q144" i="5"/>
  <c r="Q138" i="5"/>
  <c r="Q121" i="5"/>
  <c r="S117" i="5"/>
  <c r="U117" i="5" s="1"/>
  <c r="Q118" i="5"/>
  <c r="Q111" i="5"/>
  <c r="Q91" i="5"/>
  <c r="Q92" i="5"/>
  <c r="O84" i="5"/>
  <c r="N84" i="5"/>
  <c r="L84" i="5"/>
  <c r="K84" i="5"/>
  <c r="O83" i="5"/>
  <c r="N83" i="5"/>
  <c r="L83" i="5"/>
  <c r="K83" i="5"/>
  <c r="O81" i="5"/>
  <c r="N81" i="5"/>
  <c r="L81" i="5"/>
  <c r="K81" i="5"/>
  <c r="O80" i="5"/>
  <c r="N80" i="5"/>
  <c r="L80" i="5"/>
  <c r="K80" i="5"/>
  <c r="O78" i="5"/>
  <c r="N78" i="5"/>
  <c r="L78" i="5"/>
  <c r="K78" i="5"/>
  <c r="O77" i="5"/>
  <c r="N77" i="5"/>
  <c r="L77" i="5"/>
  <c r="K77" i="5"/>
  <c r="O75" i="5"/>
  <c r="N75" i="5"/>
  <c r="L75" i="5"/>
  <c r="K75" i="5"/>
  <c r="O67" i="5"/>
  <c r="N67" i="5"/>
  <c r="L67" i="5"/>
  <c r="K67" i="5"/>
  <c r="O66" i="5"/>
  <c r="N66" i="5"/>
  <c r="L66" i="5"/>
  <c r="K66" i="5"/>
  <c r="O64" i="5"/>
  <c r="N64" i="5"/>
  <c r="M64" i="5"/>
  <c r="L64" i="5"/>
  <c r="K64" i="5"/>
  <c r="O89" i="5"/>
  <c r="N89" i="5"/>
  <c r="L89" i="5"/>
  <c r="K89" i="5"/>
  <c r="O63" i="5"/>
  <c r="N63" i="5"/>
  <c r="L63" i="5"/>
  <c r="K63" i="5"/>
  <c r="O61" i="5"/>
  <c r="N61" i="5"/>
  <c r="M61" i="5"/>
  <c r="L61" i="5"/>
  <c r="K61" i="5"/>
  <c r="O95" i="5"/>
  <c r="N95" i="5"/>
  <c r="L95" i="5"/>
  <c r="K95" i="5"/>
  <c r="O60" i="5"/>
  <c r="N60" i="5"/>
  <c r="L60" i="5"/>
  <c r="K60" i="5"/>
  <c r="O58" i="5"/>
  <c r="N58" i="5"/>
  <c r="L58" i="5"/>
  <c r="K58" i="5"/>
  <c r="O56" i="5"/>
  <c r="N56" i="5"/>
  <c r="M56" i="5"/>
  <c r="L56" i="5"/>
  <c r="K56" i="5"/>
  <c r="O55" i="5"/>
  <c r="N55" i="5"/>
  <c r="M55" i="5"/>
  <c r="L55" i="5"/>
  <c r="K55" i="5"/>
  <c r="O54" i="5"/>
  <c r="N54" i="5"/>
  <c r="L54" i="5"/>
  <c r="K54" i="5"/>
  <c r="O53" i="5"/>
  <c r="N53" i="5"/>
  <c r="L53" i="5"/>
  <c r="K53" i="5"/>
  <c r="O52" i="5"/>
  <c r="N52" i="5"/>
  <c r="L52" i="5"/>
  <c r="K52" i="5"/>
  <c r="O50" i="5"/>
  <c r="N50" i="5"/>
  <c r="L50" i="5"/>
  <c r="K50" i="5"/>
  <c r="O49" i="5"/>
  <c r="N49" i="5"/>
  <c r="L49" i="5"/>
  <c r="K49" i="5"/>
  <c r="O47" i="5"/>
  <c r="N47" i="5"/>
  <c r="L47" i="5"/>
  <c r="K47" i="5"/>
  <c r="O46" i="5"/>
  <c r="N46" i="5"/>
  <c r="L46" i="5"/>
  <c r="K46" i="5"/>
  <c r="O45" i="5"/>
  <c r="N45" i="5"/>
  <c r="L45" i="5"/>
  <c r="K45" i="5"/>
  <c r="O44" i="5"/>
  <c r="N44" i="5"/>
  <c r="L44" i="5"/>
  <c r="K44" i="5"/>
  <c r="O40" i="5"/>
  <c r="N40" i="5"/>
  <c r="L40" i="5"/>
  <c r="K40" i="5"/>
  <c r="O38" i="5"/>
  <c r="N38" i="5"/>
  <c r="L38" i="5"/>
  <c r="K38" i="5"/>
  <c r="O36" i="5"/>
  <c r="N36" i="5"/>
  <c r="L36" i="5"/>
  <c r="K36" i="5"/>
  <c r="O30" i="5"/>
  <c r="N30" i="5"/>
  <c r="L30" i="5"/>
  <c r="K30" i="5"/>
  <c r="O34" i="5"/>
  <c r="N34" i="5"/>
  <c r="L34" i="5"/>
  <c r="K34" i="5"/>
  <c r="O32" i="5"/>
  <c r="N32" i="5"/>
  <c r="L32" i="5"/>
  <c r="K32" i="5"/>
  <c r="O29" i="5"/>
  <c r="N29" i="5"/>
  <c r="L29" i="5"/>
  <c r="K29" i="5"/>
  <c r="O25" i="5"/>
  <c r="N25" i="5"/>
  <c r="L25" i="5"/>
  <c r="K25" i="5"/>
  <c r="O23" i="5"/>
  <c r="N23" i="5"/>
  <c r="L23" i="5"/>
  <c r="K23" i="5"/>
  <c r="O21" i="5"/>
  <c r="N21" i="5"/>
  <c r="M21" i="5"/>
  <c r="L21" i="5"/>
  <c r="K21" i="5"/>
  <c r="O20" i="5"/>
  <c r="N20" i="5"/>
  <c r="L20" i="5"/>
  <c r="K20" i="5"/>
  <c r="O19" i="5"/>
  <c r="N19" i="5"/>
  <c r="L19" i="5"/>
  <c r="K19" i="5"/>
  <c r="O16" i="5"/>
  <c r="N16" i="5"/>
  <c r="L16" i="5"/>
  <c r="K16" i="5"/>
  <c r="N17" i="5"/>
  <c r="K17" i="5"/>
  <c r="S46" i="5" l="1"/>
  <c r="U46" i="5" s="1"/>
  <c r="S58" i="5"/>
  <c r="U58" i="5" s="1"/>
  <c r="S49" i="5"/>
  <c r="U49" i="5" s="1"/>
  <c r="S34" i="5"/>
  <c r="U34" i="5" s="1"/>
  <c r="S40" i="5"/>
  <c r="U40" i="5" s="1"/>
  <c r="S47" i="5"/>
  <c r="U47" i="5" s="1"/>
  <c r="S50" i="5"/>
  <c r="U50" i="5" s="1"/>
  <c r="S54" i="5"/>
  <c r="U54" i="5" s="1"/>
  <c r="T54" i="5"/>
  <c r="Q58" i="5"/>
  <c r="S60" i="5"/>
  <c r="U60" i="5" s="1"/>
  <c r="Q84" i="5"/>
  <c r="T75" i="5"/>
  <c r="T81" i="5"/>
  <c r="S83" i="5"/>
  <c r="U83" i="5" s="1"/>
  <c r="S63" i="5"/>
  <c r="U63" i="5" s="1"/>
  <c r="S67" i="5"/>
  <c r="U67" i="5" s="1"/>
  <c r="S78" i="5"/>
  <c r="U78" i="5" s="1"/>
  <c r="S84" i="5"/>
  <c r="U84" i="5" s="1"/>
  <c r="S21" i="5"/>
  <c r="U21" i="5" s="1"/>
  <c r="S29" i="5"/>
  <c r="U29" i="5" s="1"/>
  <c r="S44" i="5"/>
  <c r="U44" i="5" s="1"/>
  <c r="T55" i="5"/>
  <c r="T64" i="5"/>
  <c r="S19" i="5"/>
  <c r="U19" i="5" s="1"/>
  <c r="T19" i="5"/>
  <c r="Q23" i="5"/>
  <c r="S25" i="5"/>
  <c r="U25" i="5" s="1"/>
  <c r="T25" i="5"/>
  <c r="S36" i="5"/>
  <c r="U36" i="5" s="1"/>
  <c r="T36" i="5"/>
  <c r="Q55" i="5"/>
  <c r="S64" i="5"/>
  <c r="U64" i="5" s="1"/>
  <c r="S75" i="5"/>
  <c r="U75" i="5" s="1"/>
  <c r="S81" i="5"/>
  <c r="U81" i="5" s="1"/>
  <c r="Q20" i="5"/>
  <c r="T20" i="5"/>
  <c r="S52" i="5"/>
  <c r="U52" i="5" s="1"/>
  <c r="T52" i="5"/>
  <c r="S56" i="5"/>
  <c r="U56" i="5" s="1"/>
  <c r="S61" i="5"/>
  <c r="U61" i="5" s="1"/>
  <c r="T29" i="5"/>
  <c r="S32" i="5"/>
  <c r="U32" i="5" s="1"/>
  <c r="T63" i="5"/>
  <c r="S16" i="5"/>
  <c r="U16" i="5" s="1"/>
  <c r="T16" i="5"/>
  <c r="S20" i="5"/>
  <c r="U20" i="5" s="1"/>
  <c r="Q29" i="5"/>
  <c r="T32" i="5"/>
  <c r="S30" i="5"/>
  <c r="U30" i="5" s="1"/>
  <c r="T30" i="5"/>
  <c r="Q36" i="5"/>
  <c r="S38" i="5"/>
  <c r="U38" i="5" s="1"/>
  <c r="T38" i="5"/>
  <c r="S45" i="5"/>
  <c r="U45" i="5" s="1"/>
  <c r="T45" i="5"/>
  <c r="Q47" i="5"/>
  <c r="T47" i="5"/>
  <c r="Q49" i="5"/>
  <c r="Q52" i="5"/>
  <c r="S53" i="5"/>
  <c r="U53" i="5" s="1"/>
  <c r="T53" i="5"/>
  <c r="S55" i="5"/>
  <c r="U55" i="5" s="1"/>
  <c r="Q60" i="5"/>
  <c r="Q63" i="5"/>
  <c r="Q64" i="5"/>
  <c r="S66" i="5"/>
  <c r="U66" i="5" s="1"/>
  <c r="T66" i="5"/>
  <c r="Q77" i="5"/>
  <c r="T77" i="5"/>
  <c r="Q81" i="5"/>
  <c r="T83" i="5"/>
  <c r="T56" i="5"/>
  <c r="T60" i="5"/>
  <c r="Q95" i="5"/>
  <c r="T95" i="5"/>
  <c r="Q89" i="5"/>
  <c r="T89" i="5"/>
  <c r="T67" i="5"/>
  <c r="T78" i="5"/>
  <c r="Q83" i="5"/>
  <c r="Q16" i="5"/>
  <c r="T21" i="5"/>
  <c r="Q32" i="5"/>
  <c r="Q30" i="5"/>
  <c r="Q38" i="5"/>
  <c r="T40" i="5"/>
  <c r="Q45" i="5"/>
  <c r="T46" i="5"/>
  <c r="T49" i="5"/>
  <c r="T50" i="5"/>
  <c r="Q19" i="5"/>
  <c r="Q21" i="5"/>
  <c r="S23" i="5"/>
  <c r="U23" i="5" s="1"/>
  <c r="T23" i="5"/>
  <c r="Q34" i="5"/>
  <c r="T34" i="5"/>
  <c r="Q40" i="5"/>
  <c r="Q44" i="5"/>
  <c r="T44" i="5"/>
  <c r="Q56" i="5"/>
  <c r="T58" i="5"/>
  <c r="T61" i="5"/>
  <c r="S89" i="5"/>
  <c r="U89" i="5" s="1"/>
  <c r="Q80" i="5"/>
  <c r="T80" i="5"/>
  <c r="T84" i="5"/>
  <c r="S80" i="5"/>
  <c r="U80" i="5" s="1"/>
  <c r="S77" i="5"/>
  <c r="U77" i="5" s="1"/>
  <c r="Q78" i="5"/>
  <c r="Q75" i="5"/>
  <c r="Q66" i="5"/>
  <c r="Q67" i="5"/>
  <c r="S95" i="5"/>
  <c r="U95" i="5" s="1"/>
  <c r="Q61" i="5"/>
  <c r="Q53" i="5"/>
  <c r="Q54" i="5"/>
  <c r="Q50" i="5"/>
  <c r="Q46" i="5"/>
  <c r="Q25" i="5"/>
  <c r="A20" i="5" l="1"/>
  <c r="A21" i="5" s="1"/>
  <c r="A23" i="5" s="1"/>
  <c r="A25" i="5" s="1"/>
  <c r="I169" i="5"/>
  <c r="J169" i="5"/>
  <c r="K169" i="5"/>
  <c r="N169" i="5"/>
  <c r="P169" i="5"/>
  <c r="R169" i="5"/>
  <c r="A27" i="5" l="1"/>
  <c r="A29" i="5" s="1"/>
  <c r="S17" i="5"/>
  <c r="U17" i="5" s="1"/>
  <c r="O17" i="5"/>
  <c r="M17" i="5"/>
  <c r="L17" i="5"/>
  <c r="A30" i="5" l="1"/>
  <c r="A32" i="5" s="1"/>
  <c r="A34" i="5" s="1"/>
  <c r="A36" i="5" s="1"/>
  <c r="A38" i="5" s="1"/>
  <c r="A40" i="5" s="1"/>
  <c r="L169" i="5"/>
  <c r="U169" i="5"/>
  <c r="M169" i="5"/>
  <c r="S169" i="5"/>
  <c r="O169" i="5"/>
  <c r="T17" i="5"/>
  <c r="Q17" i="5"/>
  <c r="A42" i="5" l="1"/>
  <c r="A44" i="5" s="1"/>
  <c r="A45" i="5" s="1"/>
  <c r="A46" i="5" s="1"/>
  <c r="A47" i="5" s="1"/>
  <c r="A49" i="5" s="1"/>
  <c r="A50" i="5" s="1"/>
  <c r="T169" i="5"/>
  <c r="Q169" i="5"/>
  <c r="A52" i="5" l="1"/>
  <c r="A53" i="5" s="1"/>
  <c r="A54" i="5" s="1"/>
  <c r="A55" i="5" s="1"/>
  <c r="A56" i="5" s="1"/>
  <c r="A58" i="5" s="1"/>
  <c r="A60" i="5" s="1"/>
  <c r="A61" i="5" s="1"/>
  <c r="A63" i="5" s="1"/>
  <c r="A64" i="5" l="1"/>
  <c r="A66" i="5" s="1"/>
  <c r="A67" i="5" s="1"/>
  <c r="A69" i="5" s="1"/>
  <c r="A71" i="5" l="1"/>
  <c r="A72" i="5" s="1"/>
  <c r="A95" i="5" l="1"/>
  <c r="A73" i="5"/>
  <c r="A96" i="5"/>
  <c r="A98" i="5" s="1"/>
  <c r="A100" i="5" s="1"/>
  <c r="A102" i="5" s="1"/>
  <c r="A103" i="5" s="1"/>
  <c r="A105" i="5" s="1"/>
  <c r="A106" i="5" l="1"/>
  <c r="A108" i="5" s="1"/>
  <c r="A110" i="5" s="1"/>
  <c r="A111" i="5" s="1"/>
  <c r="A112" i="5" l="1"/>
  <c r="A114" i="5" s="1"/>
  <c r="A116" i="5" s="1"/>
  <c r="A117" i="5" s="1"/>
  <c r="A118" i="5" s="1"/>
  <c r="A121" i="5" s="1"/>
  <c r="A123" i="5" s="1"/>
  <c r="A125" i="5" s="1"/>
  <c r="A126" i="5" s="1"/>
  <c r="A129" i="5" l="1"/>
  <c r="A130" i="5" s="1"/>
  <c r="A131" i="5" s="1"/>
  <c r="A133" i="5" s="1"/>
  <c r="A136" i="5" s="1"/>
  <c r="A138" i="5" s="1"/>
  <c r="A139" i="5" s="1"/>
  <c r="A140" i="5" s="1"/>
  <c r="A142" i="5" l="1"/>
  <c r="A146" i="5"/>
  <c r="A148" i="5" s="1"/>
  <c r="A151" i="5" s="1"/>
  <c r="A153" i="5" s="1"/>
  <c r="A155" i="5" s="1"/>
  <c r="A157" i="5" s="1"/>
  <c r="A160" i="5" s="1"/>
  <c r="A162" i="5" s="1"/>
  <c r="A165" i="5" s="1"/>
  <c r="A166" i="5" s="1"/>
  <c r="A168" i="5" s="1"/>
</calcChain>
</file>

<file path=xl/sharedStrings.xml><?xml version="1.0" encoding="utf-8"?>
<sst xmlns="http://schemas.openxmlformats.org/spreadsheetml/2006/main" count="466" uniqueCount="240">
  <si>
    <t>No.</t>
  </si>
  <si>
    <t>Nombre</t>
  </si>
  <si>
    <t>Cargo</t>
  </si>
  <si>
    <t>FEM</t>
  </si>
  <si>
    <t>ALEXANDRA MARIA FONDEUR SANCHEZ</t>
  </si>
  <si>
    <t>ANALISTA</t>
  </si>
  <si>
    <t>AMALIA ALTAGRACIA POLANCO ROSA</t>
  </si>
  <si>
    <t>TECNICO ADM</t>
  </si>
  <si>
    <t>ANA PATRICIA MORA RAMIS</t>
  </si>
  <si>
    <t>ANGELA DARIZA NOLASCO CHARLIE</t>
  </si>
  <si>
    <t>ANGELA MARIA DE JESUS MONTERO</t>
  </si>
  <si>
    <t>AUIRDA CESARINA RAMIREZ</t>
  </si>
  <si>
    <t>ENCARGADO</t>
  </si>
  <si>
    <t>AURA MARINA JUAN SORI</t>
  </si>
  <si>
    <t>TECNICO</t>
  </si>
  <si>
    <t>BERKI YOSELIN TAVERAS SANCHEZ</t>
  </si>
  <si>
    <t>COORDINADOR ADM</t>
  </si>
  <si>
    <t>BERNALDA DIPRE SORIANO</t>
  </si>
  <si>
    <t>ANALISTA DE PRESUPUESTO</t>
  </si>
  <si>
    <t>BISMAR DE JESUS BURGOS LANTIGUA</t>
  </si>
  <si>
    <t>BRYAN RAFAEL LUGO SANTANA</t>
  </si>
  <si>
    <t>SOPORTE TECNICO</t>
  </si>
  <si>
    <t>CANDY MARIELYS NIN ESTEVEZ</t>
  </si>
  <si>
    <t>PERIODISTA</t>
  </si>
  <si>
    <t>CARLIXTA DE LA ROSA</t>
  </si>
  <si>
    <t>CESAR OTNIEL SABINO DE LA ROSA</t>
  </si>
  <si>
    <t>CONFESORA ALTAGRACIA MONTERO</t>
  </si>
  <si>
    <t>PSICOLOGO 1</t>
  </si>
  <si>
    <t>CRUCITANIA TRINIDAD CALDERON</t>
  </si>
  <si>
    <t>COCINERO</t>
  </si>
  <si>
    <t>DOMINGA ENCARNACION FORTUNA</t>
  </si>
  <si>
    <t>EDISON JAVIER RODRIGUEZ DIAZ</t>
  </si>
  <si>
    <t>EDWARD MORETA RAMIREZ</t>
  </si>
  <si>
    <t>ELIANA OLGARINA CAMILO DURAN</t>
  </si>
  <si>
    <t>ANALISTA DE RECURSOS HUMANOS</t>
  </si>
  <si>
    <t>ELISANDRE POLANCO FRANCE</t>
  </si>
  <si>
    <t>ELIZABETH RIODIN DIAZ</t>
  </si>
  <si>
    <t>EURY ORTEGA PEÑA</t>
  </si>
  <si>
    <t>PROGRAMADOR</t>
  </si>
  <si>
    <t>GARY ALFREDO CEDANO MORLA</t>
  </si>
  <si>
    <t>GERMANIA JOSEFINA ALBA ASTACIO</t>
  </si>
  <si>
    <t>GREGORIO DE LA ROSA</t>
  </si>
  <si>
    <t>IRIS YOKALY BAUTISTA BAUTISTA</t>
  </si>
  <si>
    <t>CONTADOR</t>
  </si>
  <si>
    <t>IVELISSE NUÑEZ ADAMES</t>
  </si>
  <si>
    <t>JANE BERNALYS VILLAR DIAZ</t>
  </si>
  <si>
    <t>JEYSON HERRERA GARABITOS</t>
  </si>
  <si>
    <t>JOEL GALVEZ BOTIER</t>
  </si>
  <si>
    <t>JOELI NATALIA MARTINEZ SANTOS</t>
  </si>
  <si>
    <t>JOSE ALEX SANCHEZ SANCHEZ</t>
  </si>
  <si>
    <t>JOSE ANTONIO CASTILLO</t>
  </si>
  <si>
    <t>JOSE DE JESUS ROSARIO BATISTA</t>
  </si>
  <si>
    <t>JOSE ELIAS HERNANDEZ FRIAS</t>
  </si>
  <si>
    <t>JUAN LEONARDO DE LA CRUZ REYES</t>
  </si>
  <si>
    <t>JUAN RAFAEL MEDINA PIMENTEL</t>
  </si>
  <si>
    <t>JUANA ENEROLISA SORIANO FABIAN</t>
  </si>
  <si>
    <t>LAURA PATRICIA MORALES CABRERA</t>
  </si>
  <si>
    <t>LIDIA MARGARITA RINCON GUZMAN</t>
  </si>
  <si>
    <t>LILIANA DE LA ROSA GARCIA</t>
  </si>
  <si>
    <t>ARQUITECTO</t>
  </si>
  <si>
    <t>LISBETH CAMILA PEREZ PEREZ</t>
  </si>
  <si>
    <t>LISETTE GUZMAN PERALTA</t>
  </si>
  <si>
    <t>MAGDALENA MARIA MARIÑEZ GUZMAN</t>
  </si>
  <si>
    <t>MAIKEL RADHANNY ALMONTE TIBURCIO</t>
  </si>
  <si>
    <t>ADMINISTRADOR DE RED</t>
  </si>
  <si>
    <t>MARIA DE JESUS SCHARBAY MARTINEZ</t>
  </si>
  <si>
    <t>MARIA ELIZABETH BELTRE ALCANTARA</t>
  </si>
  <si>
    <t>MARIA ELIZABETH TAVAREZ ABREU</t>
  </si>
  <si>
    <t>MARIA INMACULADA GARCIA TEIJEIRO</t>
  </si>
  <si>
    <t>MARIA LEONOR DIAZ CONCEPCION</t>
  </si>
  <si>
    <t>MARIBEL NUÑEZ MENDEZ</t>
  </si>
  <si>
    <t>MAYRA MIGUELINA LARA GUZMAN</t>
  </si>
  <si>
    <t>DIRECTOR ADM</t>
  </si>
  <si>
    <t>MERCEDES ELEONOR FLORES DI RAGO</t>
  </si>
  <si>
    <t>BIBLIOTECARIO</t>
  </si>
  <si>
    <t>MILAGROS ALTAGRACIA DIAZ ALMANZAR</t>
  </si>
  <si>
    <t>MILAGROS LUNA RODRIGUEZ</t>
  </si>
  <si>
    <t>MIRLA ALTAGRACIA OZUNA MORLA</t>
  </si>
  <si>
    <t>MODESTO DE LA CRUZ DE LOS SANTOS</t>
  </si>
  <si>
    <t>NAIFE VELEZ GITTE</t>
  </si>
  <si>
    <t>NATASHA LOPEZ ABATE</t>
  </si>
  <si>
    <t>NIURKA ALTAGRACIA BAEZ DE LEON</t>
  </si>
  <si>
    <t>ROBERTO CARLOS MAYI  SANTANA</t>
  </si>
  <si>
    <t>ROSANNA MARIA JIMENEZ DOTEL</t>
  </si>
  <si>
    <t>ROSANNY JOSEFINA TAVAREZ ORTEGA</t>
  </si>
  <si>
    <t>ROSSELY SECUNDINA ALCANTARA PINA</t>
  </si>
  <si>
    <t>SANTA JIMENEZ CASTILLO DE FELIZ</t>
  </si>
  <si>
    <t>SANTA MONTERO MONTERO</t>
  </si>
  <si>
    <t>SANTA REYNOSO CORREA</t>
  </si>
  <si>
    <t>TERESA MERCEDES BAUTISTA NUÑEZ</t>
  </si>
  <si>
    <t>TOMAS EUGENIO ALVAREZ CARBONELL</t>
  </si>
  <si>
    <t>VANESSA PAOLA RODRIGUEZ TORRES</t>
  </si>
  <si>
    <t>VICTOR ELVIS LORENZO</t>
  </si>
  <si>
    <t>DISEÑADOR GRAFICO</t>
  </si>
  <si>
    <t>VICTOR MANUEL MENDEZ ABREU</t>
  </si>
  <si>
    <t>WALBER LUIS SERRANO SANTOS</t>
  </si>
  <si>
    <t>WILSON CONTRERAS CONSTANZA</t>
  </si>
  <si>
    <t>YASHARA CANAAN CAMILO</t>
  </si>
  <si>
    <t>YUDELKA DOLORES CIPRIAN CEPEDA</t>
  </si>
  <si>
    <t>YULIS HEREDIA</t>
  </si>
  <si>
    <t>División Recursos Humanos</t>
  </si>
  <si>
    <t>División Calidad en la Gestión</t>
  </si>
  <si>
    <t>División Tecnología de la Información y Comunicación</t>
  </si>
  <si>
    <t>Dirección Administrativa y Financiera</t>
  </si>
  <si>
    <t>División de Servicios Generales</t>
  </si>
  <si>
    <t>Departamento de Bienestar Estudiantil</t>
  </si>
  <si>
    <t>División de Orientación</t>
  </si>
  <si>
    <t>División de Admisiones</t>
  </si>
  <si>
    <t>Dirección de Recursos Humanos</t>
  </si>
  <si>
    <t>Departamento Relaciones Laborales y Seguridad en el Trabajo</t>
  </si>
  <si>
    <t>Departamento Desempeño y Capacitación</t>
  </si>
  <si>
    <t>Departamento Reclutamiento y Selección</t>
  </si>
  <si>
    <t>Departamento Registro, Control y Nómina</t>
  </si>
  <si>
    <t>Departamento Formulación, Monitoreo y Evaluación PPP</t>
  </si>
  <si>
    <t>Departamento de Calidad en la Gestión</t>
  </si>
  <si>
    <t>Departamento Desarrollo Institucional</t>
  </si>
  <si>
    <t>Dirección de Proyección Institucional</t>
  </si>
  <si>
    <t>Departamento de Difusión y Relaciones Públicas</t>
  </si>
  <si>
    <t>Departamento Jurídico</t>
  </si>
  <si>
    <t>Departamento de Tecnología de la Información y Comunicación</t>
  </si>
  <si>
    <t>División Seguridad y Monitoreo TIC</t>
  </si>
  <si>
    <t>División Desarrollo e Implementación Sistemas</t>
  </si>
  <si>
    <t>Departamento Administrativo</t>
  </si>
  <si>
    <t>División Ingeniería y Planta Física</t>
  </si>
  <si>
    <t>División Servicios Generales</t>
  </si>
  <si>
    <t>División Activos Fijos</t>
  </si>
  <si>
    <t>División de Presupuesto</t>
  </si>
  <si>
    <t>División de Contabilidad</t>
  </si>
  <si>
    <t>División de Tesorería</t>
  </si>
  <si>
    <t>Departamento de Compras y Contrataciones</t>
  </si>
  <si>
    <t>Departamento Recursos para el Aprendizaje</t>
  </si>
  <si>
    <t>Departamento Desarrollo Profesoral</t>
  </si>
  <si>
    <t>Dirección de Gestión Admisiones y Registro</t>
  </si>
  <si>
    <t>Departamento de Lenguas Extranjeras</t>
  </si>
  <si>
    <t>Dirección de Centros Cogestionados</t>
  </si>
  <si>
    <t>Dirección de Investigación</t>
  </si>
  <si>
    <t>Dirección de Postgrado y Educación Permanente</t>
  </si>
  <si>
    <t>ADMINISTRADOR DE BASE DE DATOS</t>
  </si>
  <si>
    <t>ANALISTA DE CAPACITACION Y DESEMPEÑO</t>
  </si>
  <si>
    <t>ANALISTA DE DESARROLLO ORGANIZACIONAL</t>
  </si>
  <si>
    <t>ANALISTA DE RECLUTAMIENTO Y SELECCIÓN</t>
  </si>
  <si>
    <t>ANALISTA DE RELACIONES LABORALES</t>
  </si>
  <si>
    <t>ENCARGADO DE CAPACITACION Y DESEMPEÑO</t>
  </si>
  <si>
    <t>ENCARGADO DE SERVICIOS GENERALES</t>
  </si>
  <si>
    <t>ENCARGADO DE TECNOLOGIA DE LA INFORMACION</t>
  </si>
  <si>
    <t>ANALISTA LEGAL</t>
  </si>
  <si>
    <t>Género</t>
  </si>
  <si>
    <t>MASC</t>
  </si>
  <si>
    <t>Cuenta 2.1.1.2.10</t>
  </si>
  <si>
    <t>Estatus</t>
  </si>
  <si>
    <t>Vigencia Contrato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</si>
  <si>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</si>
  <si>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</si>
  <si>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</si>
  <si>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</si>
  <si>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</si>
  <si>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</si>
  <si>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</si>
  <si>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</si>
  <si>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</si>
  <si>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</si>
  <si>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</si>
  <si>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</si>
  <si>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</si>
  <si>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</si>
  <si>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</si>
  <si>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</si>
  <si>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</si>
  <si>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</si>
  <si>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</si>
  <si>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</si>
  <si>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CONTRATADO</t>
  </si>
  <si>
    <t>Recinto Eugenio María de Hostos</t>
  </si>
  <si>
    <t>Recinto Emilio Prud´Homme</t>
  </si>
  <si>
    <t>Recinto Félix Evaristo Mejia</t>
  </si>
  <si>
    <t>Recinto Juan Vicente Moscoso</t>
  </si>
  <si>
    <t>Recinto Luis Napoleón Núñez Molina</t>
  </si>
  <si>
    <t>Recinto Urania Montas</t>
  </si>
  <si>
    <t>Totales en RD$</t>
  </si>
  <si>
    <t>31/09/2021</t>
  </si>
  <si>
    <t>DIRECTOR</t>
  </si>
  <si>
    <t>COORDINADOR</t>
  </si>
  <si>
    <t>División de Bienestar Estudiantil</t>
  </si>
  <si>
    <t>ERNI SANAE PEREZ CHAVEZ</t>
  </si>
  <si>
    <t>ANALISTA BIENESTAR ESTUDIANTIL</t>
  </si>
  <si>
    <t>Departamento de Relaciones Institucionales</t>
  </si>
  <si>
    <t>HUGO MORETA FIGUEREO</t>
  </si>
  <si>
    <t>MIGUELINA M. DE LA ALTAGRACIA CRESPO VARGAS</t>
  </si>
  <si>
    <t xml:space="preserve">ENCARGADO DE PUBLICACIONES </t>
  </si>
  <si>
    <t>OLGA DILIA ZAPATA FERNANDEZ</t>
  </si>
  <si>
    <t>TECNICO DE ADMISIONES</t>
  </si>
  <si>
    <t>JOEL OLEA TIBURCIO</t>
  </si>
  <si>
    <t>Departamento de Fiscalización</t>
  </si>
  <si>
    <t>ANALISTA DE CONTROL INTERNO</t>
  </si>
  <si>
    <t>DOMINGO AUGUSTO CARVAJAL MATOS</t>
  </si>
  <si>
    <t>QUIRSA MARISOL BAEZ SOTO</t>
  </si>
  <si>
    <t>REC</t>
  </si>
  <si>
    <t xml:space="preserve">Vicerrectoría Académica </t>
  </si>
  <si>
    <t xml:space="preserve">CLAUDIA MARIA BRENES GARDEN </t>
  </si>
  <si>
    <t xml:space="preserve">Dirección de Planificación y Desarrollo </t>
  </si>
  <si>
    <t>COORDINADOR DE INTELIGENCIA INSTITUCIONAL</t>
  </si>
  <si>
    <t>Departamento de Publicaciones</t>
  </si>
  <si>
    <t xml:space="preserve">División de Gestión de Bibliotecas </t>
  </si>
  <si>
    <t>División de Plataformas Educativas</t>
  </si>
  <si>
    <t>Nómina Temporal en Cargos de Carrera Octubre 2021</t>
  </si>
  <si>
    <t>LAURA FILOMENA SIGARAN CASTILLO</t>
  </si>
  <si>
    <t>LUIS ANTONIO PEREZ ARIAS</t>
  </si>
  <si>
    <t>ROSANNA POLANCO VASQUEZ</t>
  </si>
  <si>
    <t>YANERY ROMERO BATISTA</t>
  </si>
  <si>
    <t>ENCARGADO DE REGISTRO, CONTROL Y NOMINA</t>
  </si>
  <si>
    <t>TECNICO DE CAPACITACION Y DESEMPEÑO</t>
  </si>
  <si>
    <t>ANALISTA FORMULAC, MONITOREO Y EVALUAC PPP</t>
  </si>
  <si>
    <t>ENCARGADO FORMULAC, MONITOREO Y EVALUAC PPP</t>
  </si>
  <si>
    <t>ENCARGADO CALIDAD EN LA GESTION</t>
  </si>
  <si>
    <t>ENCARGADO RELACIONES INTERINSTITUCIONALES</t>
  </si>
  <si>
    <t>ENCARGADO DIFUSION Y RELACIONES PUBLICAS</t>
  </si>
  <si>
    <t>ADMINISTRADOR DE MONITOREO</t>
  </si>
  <si>
    <t>ENCARGADO DEPARTAMENTO ADMINISTRATIVO</t>
  </si>
  <si>
    <t>ENCARGADO ACTIVOS FIJOS</t>
  </si>
  <si>
    <t>ENCARGADO PRESUPUESTO</t>
  </si>
  <si>
    <t>ANALISTA DE CUENTAS POR PAGAR</t>
  </si>
  <si>
    <t>ANALISTA DE COMPRAS Y CONTRATACIONES</t>
  </si>
  <si>
    <t>ENCARGADO DE COMPRAS Y CONTRATACIONES</t>
  </si>
  <si>
    <t>COORDINADOR DE PROYECTOS</t>
  </si>
  <si>
    <t>DIRECTOR GESTION DE ADMISIONES Y REGISTRO</t>
  </si>
  <si>
    <t>COORDINADOR DE LENGUAS EXTRANJERAS</t>
  </si>
  <si>
    <t>ANALISTA DE INVESTIGACION</t>
  </si>
  <si>
    <t>TECNICO DE RECURSOS HUMANOS</t>
  </si>
  <si>
    <t>ENCARGADO DE ADMISIONES</t>
  </si>
  <si>
    <t>SOPORTE TECNICO INFORMATICO</t>
  </si>
  <si>
    <t>ENCARGADO DE RECURSOS HUMANOS</t>
  </si>
  <si>
    <t>DIRECTOR ADMINISTRATIVO Y FINANCIERO</t>
  </si>
  <si>
    <t>FRANCISCO ALBERTO DE LA ROSA AMARANTE</t>
  </si>
  <si>
    <t>TECNICO DE BIBLIOTECA</t>
  </si>
  <si>
    <t>JUSMERY MAGDALENA LORENZO DE LA CRUZ</t>
  </si>
  <si>
    <t>División de Archivo y Correspondencia</t>
  </si>
  <si>
    <t>ENCARGADO DE ARCHIVO Y CORRESPONDENCIA</t>
  </si>
  <si>
    <t>TECNICO DE ARCHIVISTICA</t>
  </si>
  <si>
    <t>VICTORIA DEL CARMEN LIRANZO RODRIGUEZ</t>
  </si>
  <si>
    <t>NOMB. TEMPORAL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</si>
</sst>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rgb="FF00206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 style="thin">
        <color rgb="FF002060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/>
      <top/>
      <bottom/>
      <diagonal/>
    </border>
    <border>
      <left/>
      <right style="thin">
        <color rgb="FF002060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164" fontId="7" fillId="0" borderId="2" xfId="1" applyFont="1" applyBorder="1" applyAlignment="1">
      <alignment horizontal="center"/>
    </xf>
    <xf numFmtId="164" fontId="7" fillId="2" borderId="0" xfId="1" applyFont="1" applyFill="1" applyBorder="1" applyAlignment="1">
      <alignment horizontal="center"/>
    </xf>
    <xf numFmtId="0" fontId="7" fillId="0" borderId="0" xfId="0" applyFont="1"/>
    <xf numFmtId="0" fontId="9" fillId="4" borderId="0" xfId="0" applyFont="1" applyFill="1" applyBorder="1" applyAlignment="1">
      <alignment horizontal="center"/>
    </xf>
    <xf numFmtId="164" fontId="9" fillId="4" borderId="0" xfId="1" applyFont="1" applyFill="1" applyBorder="1" applyAlignment="1">
      <alignment horizontal="center"/>
    </xf>
    <xf numFmtId="164" fontId="9" fillId="4" borderId="0" xfId="1" applyFont="1" applyFill="1" applyBorder="1" applyAlignment="1">
      <alignment horizontal="right"/>
    </xf>
    <xf numFmtId="0" fontId="7" fillId="4" borderId="0" xfId="0" applyFont="1" applyFill="1" applyBorder="1"/>
    <xf numFmtId="0" fontId="7" fillId="2" borderId="0" xfId="0" applyFont="1" applyFill="1" applyBorder="1" applyAlignment="1">
      <alignment horizontal="center"/>
    </xf>
    <xf numFmtId="164" fontId="7" fillId="4" borderId="0" xfId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0" fontId="7" fillId="0" borderId="0" xfId="0" applyFont="1" applyBorder="1"/>
    <xf numFmtId="0" fontId="7" fillId="0" borderId="0" xfId="0" applyFont="1" applyFill="1"/>
    <xf numFmtId="164" fontId="11" fillId="5" borderId="0" xfId="1" applyFont="1" applyFill="1" applyAlignment="1">
      <alignment horizontal="center"/>
    </xf>
    <xf numFmtId="164" fontId="11" fillId="3" borderId="1" xfId="1" applyFont="1" applyFill="1" applyBorder="1" applyAlignment="1">
      <alignment horizontal="center"/>
    </xf>
    <xf numFmtId="164" fontId="12" fillId="4" borderId="1" xfId="1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164" fontId="11" fillId="3" borderId="1" xfId="1" applyFont="1" applyFill="1" applyBorder="1" applyAlignment="1">
      <alignment horizontal="center" wrapText="1"/>
    </xf>
    <xf numFmtId="164" fontId="8" fillId="4" borderId="1" xfId="1" applyFont="1" applyFill="1" applyBorder="1" applyAlignment="1">
      <alignment horizontal="center" wrapText="1"/>
    </xf>
    <xf numFmtId="0" fontId="10" fillId="0" borderId="0" xfId="0" applyFont="1"/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left"/>
    </xf>
    <xf numFmtId="14" fontId="7" fillId="0" borderId="2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center"/>
    </xf>
    <xf numFmtId="164" fontId="7" fillId="0" borderId="5" xfId="1" applyFont="1" applyBorder="1" applyAlignment="1">
      <alignment horizontal="center"/>
    </xf>
    <xf numFmtId="0" fontId="10" fillId="2" borderId="6" xfId="0" applyFont="1" applyFill="1" applyBorder="1" applyAlignment="1">
      <alignment horizontal="left"/>
    </xf>
    <xf numFmtId="164" fontId="7" fillId="2" borderId="7" xfId="1" applyFont="1" applyFill="1" applyBorder="1" applyAlignment="1">
      <alignment horizontal="center"/>
    </xf>
    <xf numFmtId="0" fontId="10" fillId="2" borderId="6" xfId="0" applyFont="1" applyFill="1" applyBorder="1"/>
    <xf numFmtId="0" fontId="7" fillId="4" borderId="7" xfId="0" applyFont="1" applyFill="1" applyBorder="1"/>
    <xf numFmtId="164" fontId="7" fillId="4" borderId="7" xfId="1" applyFont="1" applyFill="1" applyBorder="1" applyAlignment="1">
      <alignment horizontal="center"/>
    </xf>
    <xf numFmtId="0" fontId="7" fillId="0" borderId="2" xfId="0" applyFont="1" applyFill="1" applyBorder="1" applyAlignment="1">
      <alignment horizontal="left"/>
    </xf>
    <xf numFmtId="43" fontId="7" fillId="0" borderId="0" xfId="0" applyNumberFormat="1" applyFont="1"/>
    <xf numFmtId="4" fontId="0" fillId="0" borderId="0" xfId="0" applyNumberFormat="1"/>
    <xf numFmtId="0" fontId="7" fillId="0" borderId="2" xfId="0" applyFont="1" applyFill="1" applyBorder="1" applyAlignment="1">
      <alignment horizontal="center"/>
    </xf>
    <xf numFmtId="14" fontId="7" fillId="0" borderId="2" xfId="0" applyNumberFormat="1" applyFont="1" applyFill="1" applyBorder="1" applyAlignment="1">
      <alignment horizontal="center"/>
    </xf>
    <xf numFmtId="164" fontId="7" fillId="0" borderId="2" xfId="1" applyFont="1" applyFill="1" applyBorder="1" applyAlignment="1">
      <alignment horizontal="center"/>
    </xf>
    <xf numFmtId="164" fontId="7" fillId="0" borderId="5" xfId="1" applyFont="1" applyFill="1" applyBorder="1" applyAlignment="1">
      <alignment horizontal="center"/>
    </xf>
    <xf numFmtId="43" fontId="7" fillId="0" borderId="0" xfId="0" applyNumberFormat="1" applyFont="1" applyFill="1"/>
    <xf numFmtId="164" fontId="12" fillId="0" borderId="2" xfId="1" applyFont="1" applyBorder="1" applyAlignment="1">
      <alignment horizontal="center"/>
    </xf>
    <xf numFmtId="0" fontId="10" fillId="2" borderId="0" xfId="0" applyFont="1" applyFill="1" applyBorder="1" applyAlignment="1">
      <alignment horizontal="left"/>
    </xf>
    <xf numFmtId="0" fontId="7" fillId="2" borderId="0" xfId="0" applyFont="1" applyFill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4" fillId="0" borderId="0" xfId="1" applyFont="1" applyAlignment="1">
      <alignment horizontal="center"/>
    </xf>
    <xf numFmtId="0" fontId="11" fillId="3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left"/>
    </xf>
    <xf numFmtId="0" fontId="11" fillId="3" borderId="1" xfId="0" applyFont="1" applyFill="1" applyBorder="1" applyAlignment="1">
      <alignment horizontal="center" vertical="center"/>
    </xf>
    <xf numFmtId="164" fontId="11" fillId="3" borderId="1" xfId="1" applyFont="1" applyFill="1" applyBorder="1" applyAlignment="1">
      <alignment horizontal="center" wrapText="1"/>
    </xf>
    <xf numFmtId="164" fontId="10" fillId="4" borderId="1" xfId="1" applyFont="1" applyFill="1" applyBorder="1" applyAlignment="1">
      <alignment horizontal="center"/>
    </xf>
    <xf numFmtId="164" fontId="8" fillId="4" borderId="1" xfId="1" applyFont="1" applyFill="1" applyBorder="1" applyAlignment="1">
      <alignment horizontal="center" wrapText="1"/>
    </xf>
    <xf numFmtId="0" fontId="8" fillId="4" borderId="6" xfId="0" applyFont="1" applyFill="1" applyBorder="1" applyAlignment="1">
      <alignment horizontal="left"/>
    </xf>
    <xf numFmtId="0" fontId="8" fillId="4" borderId="0" xfId="0" applyFont="1" applyFill="1" applyBorder="1" applyAlignment="1">
      <alignment horizontal="left"/>
    </xf>
    <xf numFmtId="0" fontId="9" fillId="0" borderId="3" xfId="0" applyFont="1" applyBorder="1" applyAlignment="1">
      <alignment horizontal="right"/>
    </xf>
    <xf numFmtId="164" fontId="11" fillId="3" borderId="1" xfId="1" applyFont="1" applyFill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2" borderId="0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14" fillId="4" borderId="0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FFF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491428</xdr:colOff>
      <xdr:row>0</xdr:row>
      <xdr:rowOff>62901</xdr:rowOff>
    </xdr:from>
    <xdr:to>
      <xdr:col>10</xdr:col>
      <xdr:colOff>161560</xdr:colOff>
      <xdr:row>8</xdr:row>
      <xdr:rowOff>2161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2D6F1A4-983A-4082-9D37-3927E6ED1D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710909" y="62901"/>
          <a:ext cx="1071925" cy="12691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82"/>
  <sheetViews>
    <sheetView showGridLines="0" tabSelected="1" zoomScale="106" zoomScaleNormal="106" workbookViewId="0">
      <selection activeCell="B1" sqref="B1"/>
    </sheetView>
  </sheetViews>
  <sheetFormatPr baseColWidth="10" defaultColWidth="10.85546875" defaultRowHeight="12.75" x14ac:dyDescent="0.2"/>
  <cols>
    <col min="1" max="1" width="3.7109375" style="2" bestFit="1" customWidth="1"/>
    <col min="2" max="2" width="39.140625" style="3" bestFit="1" customWidth="1"/>
    <col min="3" max="3" width="41" style="3" bestFit="1" customWidth="1"/>
    <col min="4" max="4" width="12.85546875" style="2" bestFit="1" customWidth="1"/>
    <col min="5" max="5" width="6.28515625" style="2" customWidth="1"/>
    <col min="6" max="6" width="8.85546875" style="2" bestFit="1" customWidth="1"/>
    <col min="7" max="7" width="9.85546875" style="2" customWidth="1"/>
    <col min="8" max="8" width="16.5703125" style="4" bestFit="1" customWidth="1"/>
    <col min="9" max="9" width="13.42578125" style="4" customWidth="1"/>
    <col min="10" max="10" width="7.5703125" style="4" customWidth="1"/>
    <col min="11" max="12" width="13.42578125" style="4" customWidth="1"/>
    <col min="13" max="13" width="11.42578125" style="4" bestFit="1" customWidth="1"/>
    <col min="14" max="15" width="12.42578125" style="4" bestFit="1" customWidth="1"/>
    <col min="16" max="16" width="13.7109375" style="4" customWidth="1"/>
    <col min="17" max="17" width="15.140625" style="4" customWidth="1"/>
    <col min="18" max="18" width="10.5703125" style="4" customWidth="1"/>
    <col min="19" max="19" width="17" style="4" bestFit="1" customWidth="1"/>
    <col min="20" max="20" width="13.28515625" style="4" bestFit="1" customWidth="1"/>
    <col min="21" max="21" width="15" style="4" customWidth="1"/>
    <col min="22" max="16384" width="10.85546875" style="1"/>
  </cols>
  <sheetData>
    <row r="1" spans="1:23" ht="13.5" customHeight="1" x14ac:dyDescent="0.2"/>
    <row r="8" spans="1:23" ht="15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</row>
    <row r="9" spans="1:23" ht="18" x14ac:dyDescent="0.25">
      <c r="A9" s="49" t="s">
        <v>108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</row>
    <row r="10" spans="1:23" ht="15.75" x14ac:dyDescent="0.25">
      <c r="A10" s="50" t="s">
        <v>204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</row>
    <row r="11" spans="1:23" ht="15.75" x14ac:dyDescent="0.25">
      <c r="A11" s="5"/>
      <c r="S11" s="51" t="s">
        <v>148</v>
      </c>
      <c r="T11" s="51"/>
    </row>
    <row r="12" spans="1:23" s="9" customFormat="1" ht="12" x14ac:dyDescent="0.2">
      <c r="A12" s="52" t="s">
        <v>0</v>
      </c>
      <c r="B12" s="53" t="s">
        <v>1</v>
      </c>
      <c r="C12" s="53" t="s">
        <v>2</v>
      </c>
      <c r="D12" s="52" t="s">
        <v>149</v>
      </c>
      <c r="E12" s="52" t="s">
        <v>146</v>
      </c>
      <c r="F12" s="54" t="s">
        <v>150</v>
      </c>
      <c r="G12" s="54"/>
      <c r="H12" s="55" t="s">
        <v>151</v>
      </c>
      <c r="I12" s="55" t="s">
        <v>152</v>
      </c>
      <c r="J12" s="55" t="s">
        <v>153</v>
      </c>
      <c r="K12" s="52" t="s">
        <v>154</v>
      </c>
      <c r="L12" s="52"/>
      <c r="M12" s="52"/>
      <c r="N12" s="52"/>
      <c r="O12" s="52"/>
      <c r="P12" s="52"/>
      <c r="Q12" s="52"/>
      <c r="R12" s="20"/>
      <c r="S12" s="61" t="s">
        <v>155</v>
      </c>
      <c r="T12" s="61"/>
      <c r="U12" s="55" t="s">
        <v>156</v>
      </c>
    </row>
    <row r="13" spans="1:23" s="9" customFormat="1" ht="12" x14ac:dyDescent="0.2">
      <c r="A13" s="52"/>
      <c r="B13" s="53"/>
      <c r="C13" s="53"/>
      <c r="D13" s="52"/>
      <c r="E13" s="52"/>
      <c r="F13" s="54"/>
      <c r="G13" s="54"/>
      <c r="H13" s="55"/>
      <c r="I13" s="55"/>
      <c r="J13" s="55"/>
      <c r="K13" s="56" t="s">
        <v>157</v>
      </c>
      <c r="L13" s="56"/>
      <c r="M13" s="21"/>
      <c r="N13" s="56" t="s">
        <v>158</v>
      </c>
      <c r="O13" s="56"/>
      <c r="P13" s="57" t="s">
        <v>159</v>
      </c>
      <c r="Q13" s="57" t="s">
        <v>160</v>
      </c>
      <c r="R13" s="57" t="s">
        <v>161</v>
      </c>
      <c r="S13" s="57" t="s">
        <v>162</v>
      </c>
      <c r="T13" s="57" t="s">
        <v>163</v>
      </c>
      <c r="U13" s="55"/>
    </row>
    <row r="14" spans="1:23" s="25" customFormat="1" ht="36" x14ac:dyDescent="0.2">
      <c r="A14" s="52"/>
      <c r="B14" s="53"/>
      <c r="C14" s="53"/>
      <c r="D14" s="52"/>
      <c r="E14" s="52"/>
      <c r="F14" s="22" t="s">
        <v>164</v>
      </c>
      <c r="G14" s="22" t="s">
        <v>165</v>
      </c>
      <c r="H14" s="55"/>
      <c r="I14" s="55"/>
      <c r="J14" s="55"/>
      <c r="K14" s="23" t="s">
        <v>166</v>
      </c>
      <c r="L14" s="23" t="s">
        <v>167</v>
      </c>
      <c r="M14" s="24" t="s">
        <v>168</v>
      </c>
      <c r="N14" s="23" t="s">
        <v>169</v>
      </c>
      <c r="O14" s="23" t="s">
        <v>170</v>
      </c>
      <c r="P14" s="57"/>
      <c r="Q14" s="57"/>
      <c r="R14" s="57"/>
      <c r="S14" s="57"/>
      <c r="T14" s="57"/>
      <c r="U14" s="55"/>
    </row>
    <row r="15" spans="1:23" s="9" customFormat="1" ht="12" x14ac:dyDescent="0.2">
      <c r="A15" s="33" t="s">
        <v>109</v>
      </c>
      <c r="B15" s="16"/>
      <c r="C15" s="16"/>
      <c r="D15" s="14"/>
      <c r="E15" s="14"/>
      <c r="F15" s="14"/>
      <c r="G15" s="14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34"/>
      <c r="V15" s="39"/>
      <c r="W15" s="39"/>
    </row>
    <row r="16" spans="1:23" s="9" customFormat="1" ht="12" x14ac:dyDescent="0.2">
      <c r="A16" s="31">
        <v>1</v>
      </c>
      <c r="B16" s="27" t="s">
        <v>51</v>
      </c>
      <c r="C16" s="27" t="s">
        <v>141</v>
      </c>
      <c r="D16" s="62" t="s">
        <v>171</v>
      </c>
      <c r="E16" s="26" t="s">
        <v>147</v>
      </c>
      <c r="F16" s="28">
        <v>44317</v>
      </c>
      <c r="G16" s="28">
        <v>44500</v>
      </c>
      <c r="H16" s="7">
        <v>65000</v>
      </c>
      <c r="I16" s="7">
        <v>4427.58</v>
      </c>
      <c r="J16" s="7">
        <v>0</v>
      </c>
      <c r="K16" s="7">
        <f>+H16*2.87%</f>
        <v>1865.5</v>
      </c>
      <c r="L16" s="7">
        <f>H16*7.1%</f>
        <v>4615</v>
      </c>
      <c r="M16" s="7">
        <f>62400*1.15%</f>
        <v>717.6</v>
      </c>
      <c r="N16" s="7">
        <f>+H16*3.04%</f>
        <v>1976</v>
      </c>
      <c r="O16" s="7">
        <f>H16*7.09%</f>
        <v>4608.5</v>
      </c>
      <c r="P16" s="7"/>
      <c r="Q16" s="7">
        <f>K16+L16+M16+N16+O16</f>
        <v>13782.6</v>
      </c>
      <c r="R16" s="7"/>
      <c r="S16" s="7">
        <f>+K16+N16+P16+R16+I16+J16</f>
        <v>8269.08</v>
      </c>
      <c r="T16" s="7">
        <f>+O16+M16+L16</f>
        <v>9941.1</v>
      </c>
      <c r="U16" s="32">
        <f>+H16-S16</f>
        <v>56730.92</v>
      </c>
      <c r="V16" s="39"/>
      <c r="W16" s="39"/>
    </row>
    <row r="17" spans="1:23" s="9" customFormat="1" ht="12" x14ac:dyDescent="0.2">
      <c r="A17" s="31">
        <f>A16+1</f>
        <v>2</v>
      </c>
      <c r="B17" s="27" t="s">
        <v>33</v>
      </c>
      <c r="C17" s="27" t="s">
        <v>34</v>
      </c>
      <c r="D17" s="62" t="s">
        <v>171</v>
      </c>
      <c r="E17" s="26" t="s">
        <v>3</v>
      </c>
      <c r="F17" s="28">
        <v>44197</v>
      </c>
      <c r="G17" s="28">
        <v>44561</v>
      </c>
      <c r="H17" s="7">
        <v>50000</v>
      </c>
      <c r="I17" s="7">
        <v>1854</v>
      </c>
      <c r="J17" s="7">
        <v>0</v>
      </c>
      <c r="K17" s="7">
        <f>+H17*2.87%</f>
        <v>1435</v>
      </c>
      <c r="L17" s="7">
        <f>H17*7.1%</f>
        <v>3549.9999999999995</v>
      </c>
      <c r="M17" s="7">
        <f>H17*1.15%</f>
        <v>575</v>
      </c>
      <c r="N17" s="7">
        <f>+H17*3.04%</f>
        <v>1520</v>
      </c>
      <c r="O17" s="7">
        <f>H17*7.09%</f>
        <v>3545.0000000000005</v>
      </c>
      <c r="P17" s="7"/>
      <c r="Q17" s="7">
        <f>K17+L17+M17+N17+O17</f>
        <v>10625</v>
      </c>
      <c r="R17" s="7"/>
      <c r="S17" s="7">
        <f>+K17+N17+P17+R17+I17+J17</f>
        <v>4809</v>
      </c>
      <c r="T17" s="7">
        <f>+O17+M17+L17</f>
        <v>7670</v>
      </c>
      <c r="U17" s="32">
        <f>+H17-S17</f>
        <v>45191</v>
      </c>
      <c r="V17" s="39"/>
      <c r="W17" s="39"/>
    </row>
    <row r="18" spans="1:23" s="9" customFormat="1" ht="12" x14ac:dyDescent="0.2">
      <c r="A18" s="33" t="s">
        <v>110</v>
      </c>
      <c r="B18" s="16"/>
      <c r="C18" s="16"/>
      <c r="D18" s="63"/>
      <c r="E18" s="14"/>
      <c r="F18" s="14"/>
      <c r="G18" s="14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34"/>
      <c r="V18" s="39"/>
      <c r="W18" s="39"/>
    </row>
    <row r="19" spans="1:23" s="9" customFormat="1" ht="12" x14ac:dyDescent="0.2">
      <c r="A19" s="31">
        <f>A17+1</f>
        <v>3</v>
      </c>
      <c r="B19" s="27" t="s">
        <v>13</v>
      </c>
      <c r="C19" s="27" t="s">
        <v>142</v>
      </c>
      <c r="D19" s="62" t="s">
        <v>171</v>
      </c>
      <c r="E19" s="26" t="s">
        <v>3</v>
      </c>
      <c r="F19" s="28">
        <v>44197</v>
      </c>
      <c r="G19" s="28">
        <v>44561</v>
      </c>
      <c r="H19" s="7">
        <v>115000</v>
      </c>
      <c r="I19" s="7">
        <v>15633.74</v>
      </c>
      <c r="J19" s="7">
        <v>0</v>
      </c>
      <c r="K19" s="7">
        <f t="shared" ref="K19:K21" si="0">+H19*2.87%</f>
        <v>3300.5</v>
      </c>
      <c r="L19" s="7">
        <f t="shared" ref="L19:L21" si="1">H19*7.1%</f>
        <v>8164.9999999999991</v>
      </c>
      <c r="M19" s="7">
        <f>62400*1.15%</f>
        <v>717.6</v>
      </c>
      <c r="N19" s="7">
        <f t="shared" ref="N19:N21" si="2">+H19*3.04%</f>
        <v>3496</v>
      </c>
      <c r="O19" s="7">
        <f t="shared" ref="O19:O21" si="3">H19*7.09%</f>
        <v>8153.5000000000009</v>
      </c>
      <c r="P19" s="7"/>
      <c r="Q19" s="7">
        <f t="shared" ref="Q19:Q21" si="4">K19+L19+M19+N19+O19</f>
        <v>23832.600000000002</v>
      </c>
      <c r="R19" s="7"/>
      <c r="S19" s="7">
        <f t="shared" ref="S19:S21" si="5">+K19+N19+P19+R19+I19+J19</f>
        <v>22430.239999999998</v>
      </c>
      <c r="T19" s="7">
        <f t="shared" ref="T19:T21" si="6">+O19+M19+L19</f>
        <v>17036.099999999999</v>
      </c>
      <c r="U19" s="32">
        <f t="shared" ref="U19:U21" si="7">+H19-S19</f>
        <v>92569.760000000009</v>
      </c>
      <c r="V19" s="39"/>
      <c r="W19" s="39"/>
    </row>
    <row r="20" spans="1:23" s="9" customFormat="1" ht="12" x14ac:dyDescent="0.2">
      <c r="A20" s="31">
        <f>A19+1</f>
        <v>4</v>
      </c>
      <c r="B20" s="27" t="s">
        <v>9</v>
      </c>
      <c r="C20" s="27" t="s">
        <v>138</v>
      </c>
      <c r="D20" s="62" t="s">
        <v>171</v>
      </c>
      <c r="E20" s="26" t="s">
        <v>3</v>
      </c>
      <c r="F20" s="28">
        <v>44228</v>
      </c>
      <c r="G20" s="28">
        <v>44561</v>
      </c>
      <c r="H20" s="7">
        <v>65000</v>
      </c>
      <c r="I20" s="7">
        <v>4427.58</v>
      </c>
      <c r="J20" s="7">
        <v>0</v>
      </c>
      <c r="K20" s="7">
        <f t="shared" si="0"/>
        <v>1865.5</v>
      </c>
      <c r="L20" s="7">
        <f t="shared" si="1"/>
        <v>4615</v>
      </c>
      <c r="M20" s="7">
        <f>62400*1.15%</f>
        <v>717.6</v>
      </c>
      <c r="N20" s="7">
        <f t="shared" si="2"/>
        <v>1976</v>
      </c>
      <c r="O20" s="7">
        <f t="shared" si="3"/>
        <v>4608.5</v>
      </c>
      <c r="P20" s="7"/>
      <c r="Q20" s="7">
        <f t="shared" si="4"/>
        <v>13782.6</v>
      </c>
      <c r="R20" s="7"/>
      <c r="S20" s="7">
        <f t="shared" si="5"/>
        <v>8269.08</v>
      </c>
      <c r="T20" s="7">
        <f t="shared" si="6"/>
        <v>9941.1</v>
      </c>
      <c r="U20" s="32">
        <f t="shared" si="7"/>
        <v>56730.92</v>
      </c>
      <c r="V20" s="39"/>
      <c r="W20" s="39"/>
    </row>
    <row r="21" spans="1:23" s="9" customFormat="1" ht="12" x14ac:dyDescent="0.2">
      <c r="A21" s="31">
        <f>A20+1</f>
        <v>5</v>
      </c>
      <c r="B21" s="27" t="s">
        <v>60</v>
      </c>
      <c r="C21" s="27" t="s">
        <v>210</v>
      </c>
      <c r="D21" s="62" t="s">
        <v>171</v>
      </c>
      <c r="E21" s="26" t="s">
        <v>3</v>
      </c>
      <c r="F21" s="28">
        <v>44197</v>
      </c>
      <c r="G21" s="28">
        <v>44561</v>
      </c>
      <c r="H21" s="7">
        <v>45000</v>
      </c>
      <c r="I21" s="7">
        <v>1148.33</v>
      </c>
      <c r="J21" s="7">
        <v>0</v>
      </c>
      <c r="K21" s="7">
        <f t="shared" si="0"/>
        <v>1291.5</v>
      </c>
      <c r="L21" s="7">
        <f t="shared" si="1"/>
        <v>3194.9999999999995</v>
      </c>
      <c r="M21" s="7">
        <f t="shared" ref="M21" si="8">H21*1.15%</f>
        <v>517.5</v>
      </c>
      <c r="N21" s="7">
        <f t="shared" si="2"/>
        <v>1368</v>
      </c>
      <c r="O21" s="7">
        <f t="shared" si="3"/>
        <v>3190.5</v>
      </c>
      <c r="P21" s="7"/>
      <c r="Q21" s="7">
        <f t="shared" si="4"/>
        <v>9562.5</v>
      </c>
      <c r="R21" s="7"/>
      <c r="S21" s="7">
        <f t="shared" si="5"/>
        <v>3807.83</v>
      </c>
      <c r="T21" s="7">
        <f t="shared" si="6"/>
        <v>6903</v>
      </c>
      <c r="U21" s="32">
        <f t="shared" si="7"/>
        <v>41192.17</v>
      </c>
      <c r="V21" s="39"/>
      <c r="W21" s="39"/>
    </row>
    <row r="22" spans="1:23" s="9" customFormat="1" ht="12" x14ac:dyDescent="0.2">
      <c r="A22" s="33" t="s">
        <v>111</v>
      </c>
      <c r="B22" s="16"/>
      <c r="C22" s="16"/>
      <c r="D22" s="63"/>
      <c r="E22" s="14"/>
      <c r="F22" s="14"/>
      <c r="G22" s="14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34"/>
      <c r="V22" s="39"/>
      <c r="W22" s="39"/>
    </row>
    <row r="23" spans="1:23" s="9" customFormat="1" ht="12" x14ac:dyDescent="0.2">
      <c r="A23" s="31">
        <f>A21+1</f>
        <v>6</v>
      </c>
      <c r="B23" s="27" t="s">
        <v>56</v>
      </c>
      <c r="C23" s="27" t="s">
        <v>140</v>
      </c>
      <c r="D23" s="62" t="s">
        <v>171</v>
      </c>
      <c r="E23" s="26" t="s">
        <v>3</v>
      </c>
      <c r="F23" s="28">
        <v>44228</v>
      </c>
      <c r="G23" s="28">
        <v>44561</v>
      </c>
      <c r="H23" s="7">
        <v>65000</v>
      </c>
      <c r="I23" s="7">
        <v>4189.55</v>
      </c>
      <c r="J23" s="7">
        <v>0</v>
      </c>
      <c r="K23" s="7">
        <f t="shared" ref="K23" si="9">+H23*2.87%</f>
        <v>1865.5</v>
      </c>
      <c r="L23" s="7">
        <f t="shared" ref="L23" si="10">H23*7.1%</f>
        <v>4615</v>
      </c>
      <c r="M23" s="7">
        <f>62400*1.15%</f>
        <v>717.6</v>
      </c>
      <c r="N23" s="7">
        <f t="shared" ref="N23" si="11">+H23*3.04%</f>
        <v>1976</v>
      </c>
      <c r="O23" s="7">
        <f t="shared" ref="O23" si="12">H23*7.09%</f>
        <v>4608.5</v>
      </c>
      <c r="P23" s="7">
        <v>1190.1199999999999</v>
      </c>
      <c r="Q23" s="7">
        <f t="shared" ref="Q23" si="13">K23+L23+M23+N23+O23</f>
        <v>13782.6</v>
      </c>
      <c r="R23" s="7"/>
      <c r="S23" s="7">
        <f t="shared" ref="S23" si="14">+K23+N23+P23+R23+I23+J23</f>
        <v>9221.17</v>
      </c>
      <c r="T23" s="7">
        <f t="shared" ref="T23" si="15">+O23+M23+L23</f>
        <v>9941.1</v>
      </c>
      <c r="U23" s="32">
        <f t="shared" ref="U23" si="16">+H23-S23</f>
        <v>55778.83</v>
      </c>
      <c r="V23" s="39"/>
      <c r="W23" s="39"/>
    </row>
    <row r="24" spans="1:23" s="18" customFormat="1" ht="12" x14ac:dyDescent="0.2">
      <c r="A24" s="33" t="s">
        <v>112</v>
      </c>
      <c r="B24" s="16"/>
      <c r="C24" s="16"/>
      <c r="D24" s="63"/>
      <c r="E24" s="14"/>
      <c r="F24" s="14"/>
      <c r="G24" s="14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34"/>
      <c r="V24" s="39"/>
      <c r="W24" s="39"/>
    </row>
    <row r="25" spans="1:23" s="9" customFormat="1" ht="12" x14ac:dyDescent="0.2">
      <c r="A25" s="31">
        <f>A23+1</f>
        <v>7</v>
      </c>
      <c r="B25" s="27" t="s">
        <v>71</v>
      </c>
      <c r="C25" s="27" t="s">
        <v>209</v>
      </c>
      <c r="D25" s="62" t="s">
        <v>171</v>
      </c>
      <c r="E25" s="26" t="s">
        <v>3</v>
      </c>
      <c r="F25" s="28">
        <v>44197</v>
      </c>
      <c r="G25" s="28">
        <v>44561</v>
      </c>
      <c r="H25" s="7">
        <v>155000</v>
      </c>
      <c r="I25" s="7">
        <v>25042.74</v>
      </c>
      <c r="J25" s="7">
        <v>0</v>
      </c>
      <c r="K25" s="7">
        <f t="shared" ref="K25" si="17">+H25*2.87%</f>
        <v>4448.5</v>
      </c>
      <c r="L25" s="7">
        <f t="shared" ref="L25" si="18">H25*7.1%</f>
        <v>11004.999999999998</v>
      </c>
      <c r="M25" s="7">
        <f>62400*1.15%</f>
        <v>717.6</v>
      </c>
      <c r="N25" s="7">
        <f t="shared" ref="N25" si="19">+H25*3.04%</f>
        <v>4712</v>
      </c>
      <c r="O25" s="7">
        <f t="shared" ref="O25" si="20">H25*7.09%</f>
        <v>10989.5</v>
      </c>
      <c r="P25" s="7"/>
      <c r="Q25" s="7">
        <f t="shared" ref="Q25" si="21">K25+L25+M25+N25+O25</f>
        <v>31872.6</v>
      </c>
      <c r="R25" s="7"/>
      <c r="S25" s="7">
        <f t="shared" ref="S25" si="22">+K25+N25+P25+R25+I25+J25</f>
        <v>34203.240000000005</v>
      </c>
      <c r="T25" s="7">
        <f t="shared" ref="T25" si="23">+O25+M25+L25</f>
        <v>22712.1</v>
      </c>
      <c r="U25" s="32">
        <f t="shared" ref="U25" si="24">+H25-S25</f>
        <v>120796.76</v>
      </c>
      <c r="V25" s="39"/>
      <c r="W25" s="39"/>
    </row>
    <row r="26" spans="1:23" s="18" customFormat="1" ht="12" x14ac:dyDescent="0.2">
      <c r="A26" s="33" t="s">
        <v>199</v>
      </c>
      <c r="B26" s="16"/>
      <c r="C26" s="16"/>
      <c r="D26" s="63"/>
      <c r="E26" s="14"/>
      <c r="F26" s="14"/>
      <c r="G26" s="14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34"/>
      <c r="V26" s="39"/>
      <c r="W26" s="39"/>
    </row>
    <row r="27" spans="1:23" s="9" customFormat="1" ht="12" x14ac:dyDescent="0.2">
      <c r="A27" s="31">
        <f>A25+1</f>
        <v>8</v>
      </c>
      <c r="B27" s="38" t="s">
        <v>96</v>
      </c>
      <c r="C27" s="27" t="s">
        <v>200</v>
      </c>
      <c r="D27" s="62" t="s">
        <v>171</v>
      </c>
      <c r="E27" s="26" t="s">
        <v>147</v>
      </c>
      <c r="F27" s="28">
        <v>44228</v>
      </c>
      <c r="G27" s="28">
        <v>44561</v>
      </c>
      <c r="H27" s="7">
        <v>75000</v>
      </c>
      <c r="I27" s="7">
        <v>6309.38</v>
      </c>
      <c r="J27" s="7">
        <v>0</v>
      </c>
      <c r="K27" s="7">
        <f t="shared" ref="K27" si="25">+H27*2.87%</f>
        <v>2152.5</v>
      </c>
      <c r="L27" s="7">
        <f t="shared" ref="L27" si="26">H27*7.1%</f>
        <v>5324.9999999999991</v>
      </c>
      <c r="M27" s="7">
        <f>62400*1.15%</f>
        <v>717.6</v>
      </c>
      <c r="N27" s="7">
        <f t="shared" ref="N27" si="27">+H27*3.04%</f>
        <v>2280</v>
      </c>
      <c r="O27" s="7">
        <f t="shared" ref="O27" si="28">H27*7.09%</f>
        <v>5317.5</v>
      </c>
      <c r="P27" s="7"/>
      <c r="Q27" s="7">
        <f t="shared" ref="Q27" si="29">K27+L27+M27+N27+O27</f>
        <v>15792.599999999999</v>
      </c>
      <c r="R27" s="7"/>
      <c r="S27" s="7">
        <f t="shared" ref="S27" si="30">+K27+N27+P27+R27+I27+J27</f>
        <v>10741.880000000001</v>
      </c>
      <c r="T27" s="7">
        <f t="shared" ref="T27" si="31">+O27+M27+L27</f>
        <v>11360.099999999999</v>
      </c>
      <c r="U27" s="32">
        <f t="shared" ref="U27" si="32">+H27-S27</f>
        <v>64258.119999999995</v>
      </c>
      <c r="V27" s="39"/>
      <c r="W27" s="39"/>
    </row>
    <row r="28" spans="1:23" s="18" customFormat="1" ht="12" x14ac:dyDescent="0.2">
      <c r="A28" s="33" t="s">
        <v>113</v>
      </c>
      <c r="B28" s="16"/>
      <c r="C28" s="16"/>
      <c r="D28" s="63"/>
      <c r="E28" s="14"/>
      <c r="F28" s="14"/>
      <c r="G28" s="14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34"/>
      <c r="V28" s="39"/>
      <c r="W28" s="39"/>
    </row>
    <row r="29" spans="1:23" s="9" customFormat="1" ht="12" x14ac:dyDescent="0.2">
      <c r="A29" s="31">
        <f>A27+1</f>
        <v>9</v>
      </c>
      <c r="B29" s="27" t="s">
        <v>36</v>
      </c>
      <c r="C29" s="27" t="s">
        <v>211</v>
      </c>
      <c r="D29" s="62" t="s">
        <v>171</v>
      </c>
      <c r="E29" s="26" t="s">
        <v>3</v>
      </c>
      <c r="F29" s="28">
        <v>44228</v>
      </c>
      <c r="G29" s="28">
        <v>44561</v>
      </c>
      <c r="H29" s="7">
        <v>65000</v>
      </c>
      <c r="I29" s="7">
        <v>4427.58</v>
      </c>
      <c r="J29" s="7">
        <v>0</v>
      </c>
      <c r="K29" s="7">
        <f t="shared" ref="K29" si="33">+H29*2.87%</f>
        <v>1865.5</v>
      </c>
      <c r="L29" s="7">
        <f t="shared" ref="L29" si="34">H29*7.1%</f>
        <v>4615</v>
      </c>
      <c r="M29" s="7">
        <f>62400*1.15%</f>
        <v>717.6</v>
      </c>
      <c r="N29" s="7">
        <f t="shared" ref="N29" si="35">+H29*3.04%</f>
        <v>1976</v>
      </c>
      <c r="O29" s="7">
        <f t="shared" ref="O29" si="36">H29*7.09%</f>
        <v>4608.5</v>
      </c>
      <c r="P29" s="7"/>
      <c r="Q29" s="7">
        <f t="shared" ref="Q29" si="37">K29+L29+M29+N29+O29</f>
        <v>13782.6</v>
      </c>
      <c r="R29" s="7"/>
      <c r="S29" s="7">
        <f t="shared" ref="S29" si="38">+K29+N29+P29+R29+I29+J29</f>
        <v>8269.08</v>
      </c>
      <c r="T29" s="7">
        <f t="shared" ref="T29" si="39">+O29+M29+L29</f>
        <v>9941.1</v>
      </c>
      <c r="U29" s="32">
        <f t="shared" ref="U29" si="40">+H29-S29</f>
        <v>56730.92</v>
      </c>
      <c r="V29" s="39"/>
      <c r="W29" s="39"/>
    </row>
    <row r="30" spans="1:23" s="9" customFormat="1" ht="12" x14ac:dyDescent="0.2">
      <c r="A30" s="31">
        <f>A29+1</f>
        <v>10</v>
      </c>
      <c r="B30" s="27" t="s">
        <v>11</v>
      </c>
      <c r="C30" s="27" t="s">
        <v>212</v>
      </c>
      <c r="D30" s="62" t="s">
        <v>171</v>
      </c>
      <c r="E30" s="26" t="s">
        <v>3</v>
      </c>
      <c r="F30" s="28">
        <v>44228</v>
      </c>
      <c r="G30" s="28">
        <v>44561</v>
      </c>
      <c r="H30" s="7">
        <v>115000</v>
      </c>
      <c r="I30" s="7">
        <v>15633.74</v>
      </c>
      <c r="J30" s="7"/>
      <c r="K30" s="7">
        <f>+H30*2.87%</f>
        <v>3300.5</v>
      </c>
      <c r="L30" s="7">
        <f>H30*7.1%</f>
        <v>8164.9999999999991</v>
      </c>
      <c r="M30" s="7">
        <f>62400*1.15%</f>
        <v>717.6</v>
      </c>
      <c r="N30" s="7">
        <f>+H30*3.04%</f>
        <v>3496</v>
      </c>
      <c r="O30" s="7">
        <f>H30*7.09%</f>
        <v>8153.5000000000009</v>
      </c>
      <c r="P30" s="7"/>
      <c r="Q30" s="7">
        <f>K30+L30+M30+N30+O30</f>
        <v>23832.600000000002</v>
      </c>
      <c r="R30" s="7"/>
      <c r="S30" s="7">
        <f>+K30+N30+P30+R30+I30+J30</f>
        <v>22430.239999999998</v>
      </c>
      <c r="T30" s="7">
        <f>+O30+M30+L30</f>
        <v>17036.099999999999</v>
      </c>
      <c r="U30" s="32">
        <f>+H30-S30</f>
        <v>92569.760000000009</v>
      </c>
      <c r="V30" s="39"/>
      <c r="W30" s="39"/>
    </row>
    <row r="31" spans="1:23" s="18" customFormat="1" ht="12" x14ac:dyDescent="0.2">
      <c r="A31" s="33" t="s">
        <v>192</v>
      </c>
      <c r="B31" s="16"/>
      <c r="C31" s="16"/>
      <c r="D31" s="63"/>
      <c r="E31" s="14"/>
      <c r="F31" s="14"/>
      <c r="G31" s="14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34"/>
      <c r="V31" s="39"/>
      <c r="W31" s="39"/>
    </row>
    <row r="32" spans="1:23" s="9" customFormat="1" ht="12" x14ac:dyDescent="0.2">
      <c r="A32" s="31">
        <f>A30+1</f>
        <v>11</v>
      </c>
      <c r="B32" s="27" t="s">
        <v>191</v>
      </c>
      <c r="C32" s="27" t="s">
        <v>193</v>
      </c>
      <c r="D32" s="62" t="s">
        <v>171</v>
      </c>
      <c r="E32" s="26" t="s">
        <v>147</v>
      </c>
      <c r="F32" s="28">
        <v>44378</v>
      </c>
      <c r="G32" s="28">
        <v>44561</v>
      </c>
      <c r="H32" s="7">
        <v>65000</v>
      </c>
      <c r="I32" s="7">
        <v>4427.58</v>
      </c>
      <c r="J32" s="7">
        <v>0</v>
      </c>
      <c r="K32" s="7">
        <f t="shared" ref="K32" si="41">+H32*2.87%</f>
        <v>1865.5</v>
      </c>
      <c r="L32" s="7">
        <f t="shared" ref="L32" si="42">H32*7.1%</f>
        <v>4615</v>
      </c>
      <c r="M32" s="7">
        <f>62400*1.15%</f>
        <v>717.6</v>
      </c>
      <c r="N32" s="7">
        <f t="shared" ref="N32" si="43">+H32*3.04%</f>
        <v>1976</v>
      </c>
      <c r="O32" s="7">
        <f t="shared" ref="O32" si="44">H32*7.09%</f>
        <v>4608.5</v>
      </c>
      <c r="P32" s="7"/>
      <c r="Q32" s="7">
        <f t="shared" ref="Q32" si="45">K32+L32+M32+N32+O32</f>
        <v>13782.6</v>
      </c>
      <c r="R32" s="7"/>
      <c r="S32" s="7">
        <f t="shared" ref="S32" si="46">+K32+N32+P32+R32+I32+J32</f>
        <v>8269.08</v>
      </c>
      <c r="T32" s="7">
        <f t="shared" ref="T32" si="47">+O32+M32+L32</f>
        <v>9941.1</v>
      </c>
      <c r="U32" s="32">
        <f t="shared" ref="U32" si="48">+H32-S32</f>
        <v>56730.92</v>
      </c>
      <c r="V32" s="39"/>
      <c r="W32" s="39"/>
    </row>
    <row r="33" spans="1:23" s="18" customFormat="1" ht="12" x14ac:dyDescent="0.2">
      <c r="A33" s="33" t="s">
        <v>114</v>
      </c>
      <c r="B33" s="16"/>
      <c r="C33" s="16"/>
      <c r="D33" s="63"/>
      <c r="E33" s="14"/>
      <c r="F33" s="14"/>
      <c r="G33" s="14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34"/>
      <c r="V33" s="39"/>
      <c r="W33" s="39"/>
    </row>
    <row r="34" spans="1:23" s="9" customFormat="1" ht="12" x14ac:dyDescent="0.2">
      <c r="A34" s="31">
        <f>A32+1</f>
        <v>12</v>
      </c>
      <c r="B34" s="27" t="s">
        <v>77</v>
      </c>
      <c r="C34" s="27" t="s">
        <v>213</v>
      </c>
      <c r="D34" s="62" t="s">
        <v>171</v>
      </c>
      <c r="E34" s="26" t="s">
        <v>3</v>
      </c>
      <c r="F34" s="28">
        <v>44256</v>
      </c>
      <c r="G34" s="28" t="s">
        <v>179</v>
      </c>
      <c r="H34" s="7">
        <v>115000</v>
      </c>
      <c r="I34" s="7">
        <v>15336.21</v>
      </c>
      <c r="J34" s="7">
        <v>0</v>
      </c>
      <c r="K34" s="7">
        <f t="shared" ref="K34" si="49">+H34*2.87%</f>
        <v>3300.5</v>
      </c>
      <c r="L34" s="7">
        <f t="shared" ref="L34" si="50">H34*7.1%</f>
        <v>8164.9999999999991</v>
      </c>
      <c r="M34" s="7">
        <f>62400*1.15%</f>
        <v>717.6</v>
      </c>
      <c r="N34" s="7">
        <f t="shared" ref="N34" si="51">+H34*3.04%</f>
        <v>3496</v>
      </c>
      <c r="O34" s="7">
        <f t="shared" ref="O34" si="52">H34*7.09%</f>
        <v>8153.5000000000009</v>
      </c>
      <c r="P34" s="7">
        <v>1190.1199999999999</v>
      </c>
      <c r="Q34" s="7">
        <f t="shared" ref="Q34" si="53">K34+L34+M34+N34+O34</f>
        <v>23832.600000000002</v>
      </c>
      <c r="R34" s="7"/>
      <c r="S34" s="7">
        <f t="shared" ref="S34" si="54">+K34+N34+P34+R34+I34+J34</f>
        <v>23322.829999999998</v>
      </c>
      <c r="T34" s="7">
        <f t="shared" ref="T34" si="55">+O34+M34+L34</f>
        <v>17036.099999999999</v>
      </c>
      <c r="U34" s="32">
        <f t="shared" ref="U34" si="56">+H34-S34</f>
        <v>91677.17</v>
      </c>
      <c r="V34" s="39"/>
      <c r="W34" s="39"/>
    </row>
    <row r="35" spans="1:23" s="18" customFormat="1" ht="12" x14ac:dyDescent="0.2">
      <c r="A35" s="33" t="s">
        <v>115</v>
      </c>
      <c r="B35" s="16"/>
      <c r="C35" s="16"/>
      <c r="D35" s="63"/>
      <c r="E35" s="14"/>
      <c r="F35" s="14"/>
      <c r="G35" s="14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34"/>
      <c r="V35" s="39"/>
      <c r="W35" s="39"/>
    </row>
    <row r="36" spans="1:23" s="9" customFormat="1" ht="12" x14ac:dyDescent="0.2">
      <c r="A36" s="31">
        <f>A34+1</f>
        <v>13</v>
      </c>
      <c r="B36" s="27" t="s">
        <v>69</v>
      </c>
      <c r="C36" s="27" t="s">
        <v>139</v>
      </c>
      <c r="D36" s="62" t="s">
        <v>171</v>
      </c>
      <c r="E36" s="26" t="s">
        <v>3</v>
      </c>
      <c r="F36" s="28">
        <v>44228</v>
      </c>
      <c r="G36" s="28">
        <v>44561</v>
      </c>
      <c r="H36" s="7">
        <v>65000</v>
      </c>
      <c r="I36" s="7">
        <v>4427.58</v>
      </c>
      <c r="J36" s="7">
        <v>0</v>
      </c>
      <c r="K36" s="7">
        <f t="shared" ref="K36" si="57">+H36*2.87%</f>
        <v>1865.5</v>
      </c>
      <c r="L36" s="7">
        <f t="shared" ref="L36" si="58">H36*7.1%</f>
        <v>4615</v>
      </c>
      <c r="M36" s="7">
        <f>62400*1.15%</f>
        <v>717.6</v>
      </c>
      <c r="N36" s="7">
        <f t="shared" ref="N36" si="59">+H36*3.04%</f>
        <v>1976</v>
      </c>
      <c r="O36" s="7">
        <f t="shared" ref="O36" si="60">H36*7.09%</f>
        <v>4608.5</v>
      </c>
      <c r="P36" s="7"/>
      <c r="Q36" s="7">
        <f t="shared" ref="Q36" si="61">K36+L36+M36+N36+O36</f>
        <v>13782.6</v>
      </c>
      <c r="R36" s="7"/>
      <c r="S36" s="7">
        <f t="shared" ref="S36" si="62">+K36+N36+P36+R36+I36+J36</f>
        <v>8269.08</v>
      </c>
      <c r="T36" s="7">
        <f t="shared" ref="T36" si="63">+O36+M36+L36</f>
        <v>9941.1</v>
      </c>
      <c r="U36" s="32">
        <f t="shared" ref="U36" si="64">+H36-S36</f>
        <v>56730.92</v>
      </c>
      <c r="V36" s="39"/>
      <c r="W36" s="39"/>
    </row>
    <row r="37" spans="1:23" s="18" customFormat="1" ht="12" x14ac:dyDescent="0.2">
      <c r="A37" s="33" t="s">
        <v>185</v>
      </c>
      <c r="B37" s="16"/>
      <c r="C37" s="16"/>
      <c r="D37" s="63"/>
      <c r="E37" s="14"/>
      <c r="F37" s="14"/>
      <c r="G37" s="14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34"/>
      <c r="V37" s="39"/>
      <c r="W37" s="39"/>
    </row>
    <row r="38" spans="1:23" s="9" customFormat="1" ht="12" x14ac:dyDescent="0.2">
      <c r="A38" s="31">
        <f>A36+1</f>
        <v>14</v>
      </c>
      <c r="B38" s="27" t="s">
        <v>186</v>
      </c>
      <c r="C38" s="27" t="s">
        <v>214</v>
      </c>
      <c r="D38" s="62" t="s">
        <v>171</v>
      </c>
      <c r="E38" s="26" t="s">
        <v>147</v>
      </c>
      <c r="F38" s="28">
        <v>44378</v>
      </c>
      <c r="G38" s="28">
        <v>44561</v>
      </c>
      <c r="H38" s="7">
        <v>115000</v>
      </c>
      <c r="I38" s="7">
        <v>15633.74</v>
      </c>
      <c r="J38" s="7">
        <v>0</v>
      </c>
      <c r="K38" s="7">
        <f t="shared" ref="K38" si="65">+H38*2.87%</f>
        <v>3300.5</v>
      </c>
      <c r="L38" s="7">
        <f t="shared" ref="L38" si="66">H38*7.1%</f>
        <v>8164.9999999999991</v>
      </c>
      <c r="M38" s="7">
        <f>62400*1.15%</f>
        <v>717.6</v>
      </c>
      <c r="N38" s="7">
        <f t="shared" ref="N38" si="67">+H38*3.04%</f>
        <v>3496</v>
      </c>
      <c r="O38" s="7">
        <f t="shared" ref="O38" si="68">H38*7.09%</f>
        <v>8153.5000000000009</v>
      </c>
      <c r="P38" s="7"/>
      <c r="Q38" s="7">
        <f t="shared" ref="Q38" si="69">K38+L38+M38+N38+O38</f>
        <v>23832.600000000002</v>
      </c>
      <c r="R38" s="7"/>
      <c r="S38" s="7">
        <f t="shared" ref="S38" si="70">+K38+N38+P38+R38+I38+J38</f>
        <v>22430.239999999998</v>
      </c>
      <c r="T38" s="7">
        <f t="shared" ref="T38" si="71">+O38+M38+L38</f>
        <v>17036.099999999999</v>
      </c>
      <c r="U38" s="32">
        <f t="shared" ref="U38" si="72">+H38-S38</f>
        <v>92569.760000000009</v>
      </c>
      <c r="V38" s="39"/>
      <c r="W38" s="39"/>
    </row>
    <row r="39" spans="1:23" s="18" customFormat="1" ht="12" x14ac:dyDescent="0.2">
      <c r="A39" s="35" t="s">
        <v>116</v>
      </c>
      <c r="B39" s="16"/>
      <c r="C39" s="16"/>
      <c r="D39" s="63"/>
      <c r="E39" s="14"/>
      <c r="F39" s="14"/>
      <c r="G39" s="14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34"/>
      <c r="V39" s="39"/>
      <c r="W39" s="39"/>
    </row>
    <row r="40" spans="1:23" s="9" customFormat="1" ht="12" x14ac:dyDescent="0.2">
      <c r="A40" s="31">
        <f>A38+1</f>
        <v>15</v>
      </c>
      <c r="B40" s="27" t="s">
        <v>86</v>
      </c>
      <c r="C40" s="27" t="s">
        <v>72</v>
      </c>
      <c r="D40" s="62" t="s">
        <v>171</v>
      </c>
      <c r="E40" s="26" t="s">
        <v>3</v>
      </c>
      <c r="F40" s="28">
        <v>44228</v>
      </c>
      <c r="G40" s="28">
        <v>44561</v>
      </c>
      <c r="H40" s="7">
        <v>155000</v>
      </c>
      <c r="I40" s="7">
        <v>25042.74</v>
      </c>
      <c r="J40" s="7">
        <v>0</v>
      </c>
      <c r="K40" s="7">
        <f t="shared" ref="K40" si="73">+H40*2.87%</f>
        <v>4448.5</v>
      </c>
      <c r="L40" s="7">
        <f t="shared" ref="L40" si="74">H40*7.1%</f>
        <v>11004.999999999998</v>
      </c>
      <c r="M40" s="7">
        <f>62400*1.15%</f>
        <v>717.6</v>
      </c>
      <c r="N40" s="7">
        <f t="shared" ref="N40" si="75">+H40*3.04%</f>
        <v>4712</v>
      </c>
      <c r="O40" s="7">
        <f t="shared" ref="O40" si="76">H40*7.09%</f>
        <v>10989.5</v>
      </c>
      <c r="P40" s="7"/>
      <c r="Q40" s="7">
        <f t="shared" ref="Q40" si="77">K40+L40+M40+N40+O40</f>
        <v>31872.6</v>
      </c>
      <c r="R40" s="7"/>
      <c r="S40" s="7">
        <f t="shared" ref="S40" si="78">+K40+N40+P40+R40+I40+J40</f>
        <v>34203.240000000005</v>
      </c>
      <c r="T40" s="7">
        <f t="shared" ref="T40" si="79">+O40+M40+L40</f>
        <v>22712.1</v>
      </c>
      <c r="U40" s="32">
        <f t="shared" ref="U40" si="80">+H40-S40</f>
        <v>120796.76</v>
      </c>
      <c r="V40" s="39"/>
      <c r="W40" s="39"/>
    </row>
    <row r="41" spans="1:23" s="18" customFormat="1" ht="12" x14ac:dyDescent="0.2">
      <c r="A41" s="33" t="s">
        <v>201</v>
      </c>
      <c r="B41" s="16"/>
      <c r="C41" s="16"/>
      <c r="D41" s="63"/>
      <c r="E41" s="14"/>
      <c r="F41" s="14"/>
      <c r="G41" s="14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34"/>
      <c r="V41" s="39"/>
      <c r="W41" s="39"/>
    </row>
    <row r="42" spans="1:23" s="18" customFormat="1" ht="12" x14ac:dyDescent="0.2">
      <c r="A42" s="31">
        <f>A40+1</f>
        <v>16</v>
      </c>
      <c r="B42" s="38" t="s">
        <v>187</v>
      </c>
      <c r="C42" s="38" t="s">
        <v>188</v>
      </c>
      <c r="D42" s="64" t="s">
        <v>171</v>
      </c>
      <c r="E42" s="41" t="s">
        <v>147</v>
      </c>
      <c r="F42" s="42">
        <v>44378</v>
      </c>
      <c r="G42" s="42">
        <v>44561</v>
      </c>
      <c r="H42" s="43">
        <v>125000</v>
      </c>
      <c r="I42" s="43">
        <v>17985.990000000002</v>
      </c>
      <c r="J42" s="43">
        <v>0</v>
      </c>
      <c r="K42" s="43">
        <f t="shared" ref="K42" si="81">+H42*2.87%</f>
        <v>3587.5</v>
      </c>
      <c r="L42" s="43">
        <f t="shared" ref="L42" si="82">H42*7.1%</f>
        <v>8875</v>
      </c>
      <c r="M42" s="7">
        <f>62400*1.15%</f>
        <v>717.6</v>
      </c>
      <c r="N42" s="43">
        <f t="shared" ref="N42" si="83">+H42*3.04%</f>
        <v>3800</v>
      </c>
      <c r="O42" s="43">
        <f t="shared" ref="O42" si="84">H42*7.09%</f>
        <v>8862.5</v>
      </c>
      <c r="P42" s="43"/>
      <c r="Q42" s="43">
        <f t="shared" ref="Q42" si="85">K42+L42+M42+N42+O42</f>
        <v>25842.6</v>
      </c>
      <c r="R42" s="43"/>
      <c r="S42" s="43">
        <f t="shared" ref="S42" si="86">+K42+N42+P42+R42+I42+J42</f>
        <v>25373.49</v>
      </c>
      <c r="T42" s="43">
        <f t="shared" ref="T42" si="87">+O42+M42+L42</f>
        <v>18455.099999999999</v>
      </c>
      <c r="U42" s="44">
        <f t="shared" ref="U42" si="88">+H42-S42</f>
        <v>99626.51</v>
      </c>
      <c r="V42" s="45"/>
      <c r="W42" s="45"/>
    </row>
    <row r="43" spans="1:23" s="18" customFormat="1" ht="12" x14ac:dyDescent="0.2">
      <c r="A43" s="33" t="s">
        <v>117</v>
      </c>
      <c r="B43" s="16"/>
      <c r="C43" s="16"/>
      <c r="D43" s="63"/>
      <c r="E43" s="14"/>
      <c r="F43" s="14"/>
      <c r="G43" s="14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34"/>
      <c r="V43" s="39"/>
      <c r="W43" s="39"/>
    </row>
    <row r="44" spans="1:23" s="9" customFormat="1" ht="12" x14ac:dyDescent="0.2">
      <c r="A44" s="31">
        <f>A42+1</f>
        <v>17</v>
      </c>
      <c r="B44" s="27" t="s">
        <v>8</v>
      </c>
      <c r="C44" s="27" t="s">
        <v>215</v>
      </c>
      <c r="D44" s="62" t="s">
        <v>171</v>
      </c>
      <c r="E44" s="26" t="s">
        <v>3</v>
      </c>
      <c r="F44" s="28">
        <v>44197</v>
      </c>
      <c r="G44" s="28">
        <v>44561</v>
      </c>
      <c r="H44" s="7">
        <v>120000</v>
      </c>
      <c r="I44" s="7">
        <v>16809.87</v>
      </c>
      <c r="J44" s="7">
        <v>0</v>
      </c>
      <c r="K44" s="7">
        <f t="shared" ref="K44:K47" si="89">+H44*2.87%</f>
        <v>3444</v>
      </c>
      <c r="L44" s="7">
        <f t="shared" ref="L44:L47" si="90">H44*7.1%</f>
        <v>8520</v>
      </c>
      <c r="M44" s="7">
        <f>62400*1.15%</f>
        <v>717.6</v>
      </c>
      <c r="N44" s="7">
        <f t="shared" ref="N44:N47" si="91">+H44*3.04%</f>
        <v>3648</v>
      </c>
      <c r="O44" s="7">
        <f t="shared" ref="O44:O47" si="92">H44*7.09%</f>
        <v>8508</v>
      </c>
      <c r="P44" s="7"/>
      <c r="Q44" s="7">
        <f t="shared" ref="Q44:Q47" si="93">K44+L44+M44+N44+O44</f>
        <v>24837.599999999999</v>
      </c>
      <c r="R44" s="7"/>
      <c r="S44" s="7">
        <f t="shared" ref="S44:S47" si="94">+K44+N44+P44+R44+I44+J44</f>
        <v>23901.87</v>
      </c>
      <c r="T44" s="7">
        <f t="shared" ref="T44:T47" si="95">+O44+M44+L44</f>
        <v>17745.599999999999</v>
      </c>
      <c r="U44" s="32">
        <f t="shared" ref="U44:U47" si="96">+H44-S44</f>
        <v>96098.13</v>
      </c>
      <c r="V44" s="39"/>
      <c r="W44" s="39"/>
    </row>
    <row r="45" spans="1:23" s="9" customFormat="1" ht="12" x14ac:dyDescent="0.2">
      <c r="A45" s="31">
        <f>A44+1</f>
        <v>18</v>
      </c>
      <c r="B45" s="27" t="s">
        <v>65</v>
      </c>
      <c r="C45" s="27" t="s">
        <v>12</v>
      </c>
      <c r="D45" s="62" t="s">
        <v>171</v>
      </c>
      <c r="E45" s="26" t="s">
        <v>3</v>
      </c>
      <c r="F45" s="28">
        <v>44197</v>
      </c>
      <c r="G45" s="28">
        <v>44561</v>
      </c>
      <c r="H45" s="7">
        <v>75000</v>
      </c>
      <c r="I45" s="7">
        <v>5833.33</v>
      </c>
      <c r="J45" s="7">
        <v>0</v>
      </c>
      <c r="K45" s="7">
        <f t="shared" si="89"/>
        <v>2152.5</v>
      </c>
      <c r="L45" s="7">
        <f t="shared" si="90"/>
        <v>5324.9999999999991</v>
      </c>
      <c r="M45" s="7">
        <f t="shared" ref="M45:M54" si="97">62400*1.15%</f>
        <v>717.6</v>
      </c>
      <c r="N45" s="7">
        <f t="shared" si="91"/>
        <v>2280</v>
      </c>
      <c r="O45" s="7">
        <f t="shared" si="92"/>
        <v>5317.5</v>
      </c>
      <c r="P45" s="7">
        <v>2380.2399999999998</v>
      </c>
      <c r="Q45" s="7">
        <f t="shared" si="93"/>
        <v>15792.599999999999</v>
      </c>
      <c r="R45" s="7"/>
      <c r="S45" s="7">
        <f t="shared" si="94"/>
        <v>12646.07</v>
      </c>
      <c r="T45" s="7">
        <f t="shared" si="95"/>
        <v>11360.099999999999</v>
      </c>
      <c r="U45" s="32">
        <f t="shared" si="96"/>
        <v>62353.93</v>
      </c>
      <c r="V45" s="39"/>
      <c r="W45" s="39"/>
    </row>
    <row r="46" spans="1:23" s="9" customFormat="1" ht="12" x14ac:dyDescent="0.2">
      <c r="A46" s="31">
        <f t="shared" ref="A46:A47" si="98">A45+1</f>
        <v>19</v>
      </c>
      <c r="B46" s="27" t="s">
        <v>97</v>
      </c>
      <c r="C46" s="27" t="s">
        <v>12</v>
      </c>
      <c r="D46" s="62" t="s">
        <v>171</v>
      </c>
      <c r="E46" s="26" t="s">
        <v>3</v>
      </c>
      <c r="F46" s="28">
        <v>44197</v>
      </c>
      <c r="G46" s="28">
        <v>44561</v>
      </c>
      <c r="H46" s="7">
        <v>75000</v>
      </c>
      <c r="I46" s="7">
        <v>6309.38</v>
      </c>
      <c r="J46" s="7">
        <v>0</v>
      </c>
      <c r="K46" s="7">
        <f t="shared" si="89"/>
        <v>2152.5</v>
      </c>
      <c r="L46" s="7">
        <f t="shared" si="90"/>
        <v>5324.9999999999991</v>
      </c>
      <c r="M46" s="7">
        <f t="shared" si="97"/>
        <v>717.6</v>
      </c>
      <c r="N46" s="7">
        <f t="shared" si="91"/>
        <v>2280</v>
      </c>
      <c r="O46" s="7">
        <f t="shared" si="92"/>
        <v>5317.5</v>
      </c>
      <c r="P46" s="7"/>
      <c r="Q46" s="7">
        <f t="shared" si="93"/>
        <v>15792.599999999999</v>
      </c>
      <c r="R46" s="7"/>
      <c r="S46" s="7">
        <f t="shared" si="94"/>
        <v>10741.880000000001</v>
      </c>
      <c r="T46" s="7">
        <f t="shared" si="95"/>
        <v>11360.099999999999</v>
      </c>
      <c r="U46" s="32">
        <f t="shared" si="96"/>
        <v>64258.119999999995</v>
      </c>
      <c r="V46" s="39"/>
      <c r="W46" s="39"/>
    </row>
    <row r="47" spans="1:23" s="9" customFormat="1" ht="12" x14ac:dyDescent="0.2">
      <c r="A47" s="31">
        <f t="shared" si="98"/>
        <v>20</v>
      </c>
      <c r="B47" s="27" t="s">
        <v>22</v>
      </c>
      <c r="C47" s="27" t="s">
        <v>23</v>
      </c>
      <c r="D47" s="62" t="s">
        <v>171</v>
      </c>
      <c r="E47" s="26" t="s">
        <v>3</v>
      </c>
      <c r="F47" s="28">
        <v>44228</v>
      </c>
      <c r="G47" s="28">
        <v>44561</v>
      </c>
      <c r="H47" s="7">
        <v>65000</v>
      </c>
      <c r="I47" s="7">
        <v>4427.58</v>
      </c>
      <c r="J47" s="7">
        <v>0</v>
      </c>
      <c r="K47" s="7">
        <f t="shared" si="89"/>
        <v>1865.5</v>
      </c>
      <c r="L47" s="7">
        <f t="shared" si="90"/>
        <v>4615</v>
      </c>
      <c r="M47" s="7">
        <f t="shared" si="97"/>
        <v>717.6</v>
      </c>
      <c r="N47" s="7">
        <f t="shared" si="91"/>
        <v>1976</v>
      </c>
      <c r="O47" s="7">
        <f t="shared" si="92"/>
        <v>4608.5</v>
      </c>
      <c r="P47" s="7"/>
      <c r="Q47" s="7">
        <f t="shared" si="93"/>
        <v>13782.6</v>
      </c>
      <c r="R47" s="7"/>
      <c r="S47" s="7">
        <f t="shared" si="94"/>
        <v>8269.08</v>
      </c>
      <c r="T47" s="7">
        <f t="shared" si="95"/>
        <v>9941.1</v>
      </c>
      <c r="U47" s="32">
        <f t="shared" si="96"/>
        <v>56730.92</v>
      </c>
      <c r="V47" s="39"/>
      <c r="W47" s="39"/>
    </row>
    <row r="48" spans="1:23" s="18" customFormat="1" ht="12" x14ac:dyDescent="0.2">
      <c r="A48" s="35" t="s">
        <v>118</v>
      </c>
      <c r="B48" s="16"/>
      <c r="C48" s="16"/>
      <c r="D48" s="63"/>
      <c r="E48" s="14"/>
      <c r="F48" s="14"/>
      <c r="G48" s="14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34"/>
      <c r="V48" s="39"/>
      <c r="W48" s="39"/>
    </row>
    <row r="49" spans="1:23" s="9" customFormat="1" ht="12" x14ac:dyDescent="0.2">
      <c r="A49" s="31">
        <f>A47+1</f>
        <v>21</v>
      </c>
      <c r="B49" s="27" t="s">
        <v>52</v>
      </c>
      <c r="C49" s="27" t="s">
        <v>145</v>
      </c>
      <c r="D49" s="62" t="s">
        <v>171</v>
      </c>
      <c r="E49" s="26" t="s">
        <v>147</v>
      </c>
      <c r="F49" s="28">
        <v>44197</v>
      </c>
      <c r="G49" s="28">
        <v>44561</v>
      </c>
      <c r="H49" s="7">
        <v>85000</v>
      </c>
      <c r="I49" s="7">
        <v>8576.99</v>
      </c>
      <c r="J49" s="7">
        <v>0</v>
      </c>
      <c r="K49" s="7">
        <f t="shared" ref="K49:K50" si="99">+H49*2.87%</f>
        <v>2439.5</v>
      </c>
      <c r="L49" s="7">
        <f t="shared" ref="L49:L50" si="100">H49*7.1%</f>
        <v>6034.9999999999991</v>
      </c>
      <c r="M49" s="7">
        <f t="shared" si="97"/>
        <v>717.6</v>
      </c>
      <c r="N49" s="7">
        <f t="shared" ref="N49:N50" si="101">+H49*3.04%</f>
        <v>2584</v>
      </c>
      <c r="O49" s="7">
        <f t="shared" ref="O49:O50" si="102">H49*7.09%</f>
        <v>6026.5</v>
      </c>
      <c r="P49" s="7"/>
      <c r="Q49" s="7">
        <f t="shared" ref="Q49:Q50" si="103">K49+L49+M49+N49+O49</f>
        <v>17802.599999999999</v>
      </c>
      <c r="R49" s="7"/>
      <c r="S49" s="7">
        <f t="shared" ref="S49:S50" si="104">+K49+N49+P49+R49+I49+J49</f>
        <v>13600.49</v>
      </c>
      <c r="T49" s="7">
        <f t="shared" ref="T49:T50" si="105">+O49+M49+L49</f>
        <v>12779.099999999999</v>
      </c>
      <c r="U49" s="32">
        <f t="shared" ref="U49:U50" si="106">+H49-S49</f>
        <v>71399.509999999995</v>
      </c>
      <c r="V49" s="39"/>
      <c r="W49" s="39"/>
    </row>
    <row r="50" spans="1:23" s="9" customFormat="1" ht="12" x14ac:dyDescent="0.2">
      <c r="A50" s="31">
        <f>A49+1</f>
        <v>22</v>
      </c>
      <c r="B50" s="38" t="s">
        <v>28</v>
      </c>
      <c r="C50" s="27" t="s">
        <v>145</v>
      </c>
      <c r="D50" s="62" t="s">
        <v>171</v>
      </c>
      <c r="E50" s="26" t="s">
        <v>3</v>
      </c>
      <c r="F50" s="28">
        <v>44228</v>
      </c>
      <c r="G50" s="28">
        <v>44561</v>
      </c>
      <c r="H50" s="7">
        <v>65000</v>
      </c>
      <c r="I50" s="7">
        <v>4189.55</v>
      </c>
      <c r="J50" s="7">
        <v>0</v>
      </c>
      <c r="K50" s="7">
        <f t="shared" si="99"/>
        <v>1865.5</v>
      </c>
      <c r="L50" s="7">
        <f t="shared" si="100"/>
        <v>4615</v>
      </c>
      <c r="M50" s="7">
        <f t="shared" si="97"/>
        <v>717.6</v>
      </c>
      <c r="N50" s="7">
        <f t="shared" si="101"/>
        <v>1976</v>
      </c>
      <c r="O50" s="7">
        <f t="shared" si="102"/>
        <v>4608.5</v>
      </c>
      <c r="P50" s="7">
        <v>1190.1199999999999</v>
      </c>
      <c r="Q50" s="7">
        <f t="shared" si="103"/>
        <v>13782.6</v>
      </c>
      <c r="R50" s="7"/>
      <c r="S50" s="7">
        <f t="shared" si="104"/>
        <v>9221.17</v>
      </c>
      <c r="T50" s="7">
        <f t="shared" si="105"/>
        <v>9941.1</v>
      </c>
      <c r="U50" s="32">
        <f t="shared" si="106"/>
        <v>55778.83</v>
      </c>
      <c r="V50" s="39"/>
      <c r="W50" s="39"/>
    </row>
    <row r="51" spans="1:23" s="18" customFormat="1" ht="13.5" customHeight="1" x14ac:dyDescent="0.2">
      <c r="A51" s="35" t="s">
        <v>119</v>
      </c>
      <c r="B51" s="16"/>
      <c r="C51" s="16"/>
      <c r="D51" s="63"/>
      <c r="E51" s="14"/>
      <c r="F51" s="14"/>
      <c r="G51" s="14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34"/>
      <c r="V51" s="39"/>
      <c r="W51" s="39"/>
    </row>
    <row r="52" spans="1:23" s="9" customFormat="1" ht="12" x14ac:dyDescent="0.2">
      <c r="A52" s="31">
        <f>A50+1</f>
        <v>23</v>
      </c>
      <c r="B52" s="27" t="s">
        <v>90</v>
      </c>
      <c r="C52" s="27" t="s">
        <v>144</v>
      </c>
      <c r="D52" s="62" t="s">
        <v>171</v>
      </c>
      <c r="E52" s="26" t="s">
        <v>147</v>
      </c>
      <c r="F52" s="28">
        <v>44228</v>
      </c>
      <c r="G52" s="28">
        <v>44561</v>
      </c>
      <c r="H52" s="7">
        <v>115000</v>
      </c>
      <c r="I52" s="7">
        <v>15633.74</v>
      </c>
      <c r="J52" s="7">
        <v>0</v>
      </c>
      <c r="K52" s="7">
        <f t="shared" ref="K52:K56" si="107">+H52*2.87%</f>
        <v>3300.5</v>
      </c>
      <c r="L52" s="7">
        <f t="shared" ref="L52:L56" si="108">H52*7.1%</f>
        <v>8164.9999999999991</v>
      </c>
      <c r="M52" s="7">
        <f t="shared" si="97"/>
        <v>717.6</v>
      </c>
      <c r="N52" s="7">
        <f t="shared" ref="N52:N56" si="109">+H52*3.04%</f>
        <v>3496</v>
      </c>
      <c r="O52" s="7">
        <f t="shared" ref="O52:O56" si="110">H52*7.09%</f>
        <v>8153.5000000000009</v>
      </c>
      <c r="P52" s="7"/>
      <c r="Q52" s="7">
        <f t="shared" ref="Q52:Q56" si="111">K52+L52+M52+N52+O52</f>
        <v>23832.600000000002</v>
      </c>
      <c r="R52" s="7"/>
      <c r="S52" s="7">
        <f t="shared" ref="S52:S56" si="112">+K52+N52+P52+R52+I52+J52</f>
        <v>22430.239999999998</v>
      </c>
      <c r="T52" s="7">
        <f t="shared" ref="T52:T56" si="113">+O52+M52+L52</f>
        <v>17036.099999999999</v>
      </c>
      <c r="U52" s="32">
        <f t="shared" ref="U52:U56" si="114">+H52-S52</f>
        <v>92569.760000000009</v>
      </c>
      <c r="V52" s="39"/>
      <c r="W52" s="39"/>
    </row>
    <row r="53" spans="1:23" s="9" customFormat="1" ht="12" x14ac:dyDescent="0.2">
      <c r="A53" s="31">
        <f>A52+1</f>
        <v>24</v>
      </c>
      <c r="B53" s="27" t="s">
        <v>19</v>
      </c>
      <c r="C53" s="27" t="s">
        <v>137</v>
      </c>
      <c r="D53" s="62" t="s">
        <v>171</v>
      </c>
      <c r="E53" s="26" t="s">
        <v>147</v>
      </c>
      <c r="F53" s="28">
        <v>44197</v>
      </c>
      <c r="G53" s="28">
        <v>44561</v>
      </c>
      <c r="H53" s="7">
        <v>65000</v>
      </c>
      <c r="I53" s="7">
        <v>4427.58</v>
      </c>
      <c r="J53" s="7">
        <v>0</v>
      </c>
      <c r="K53" s="7">
        <f t="shared" si="107"/>
        <v>1865.5</v>
      </c>
      <c r="L53" s="7">
        <f t="shared" si="108"/>
        <v>4615</v>
      </c>
      <c r="M53" s="7">
        <f t="shared" si="97"/>
        <v>717.6</v>
      </c>
      <c r="N53" s="7">
        <f t="shared" si="109"/>
        <v>1976</v>
      </c>
      <c r="O53" s="7">
        <f t="shared" si="110"/>
        <v>4608.5</v>
      </c>
      <c r="P53" s="7"/>
      <c r="Q53" s="7">
        <f t="shared" si="111"/>
        <v>13782.6</v>
      </c>
      <c r="R53" s="7"/>
      <c r="S53" s="7">
        <f t="shared" si="112"/>
        <v>8269.08</v>
      </c>
      <c r="T53" s="7">
        <f t="shared" si="113"/>
        <v>9941.1</v>
      </c>
      <c r="U53" s="32">
        <f t="shared" si="114"/>
        <v>56730.92</v>
      </c>
      <c r="V53" s="39"/>
      <c r="W53" s="39"/>
    </row>
    <row r="54" spans="1:23" s="9" customFormat="1" ht="12" x14ac:dyDescent="0.2">
      <c r="A54" s="31">
        <f t="shared" ref="A54:A56" si="115">A53+1</f>
        <v>25</v>
      </c>
      <c r="B54" s="27" t="s">
        <v>63</v>
      </c>
      <c r="C54" s="27" t="s">
        <v>64</v>
      </c>
      <c r="D54" s="62" t="s">
        <v>171</v>
      </c>
      <c r="E54" s="26" t="s">
        <v>3</v>
      </c>
      <c r="F54" s="28">
        <v>44228</v>
      </c>
      <c r="G54" s="28">
        <v>44561</v>
      </c>
      <c r="H54" s="7">
        <v>65000</v>
      </c>
      <c r="I54" s="7">
        <v>4427.58</v>
      </c>
      <c r="J54" s="7">
        <v>0</v>
      </c>
      <c r="K54" s="7">
        <f t="shared" si="107"/>
        <v>1865.5</v>
      </c>
      <c r="L54" s="7">
        <f t="shared" si="108"/>
        <v>4615</v>
      </c>
      <c r="M54" s="7">
        <f t="shared" si="97"/>
        <v>717.6</v>
      </c>
      <c r="N54" s="7">
        <f t="shared" si="109"/>
        <v>1976</v>
      </c>
      <c r="O54" s="7">
        <f t="shared" si="110"/>
        <v>4608.5</v>
      </c>
      <c r="P54" s="7"/>
      <c r="Q54" s="7">
        <f t="shared" si="111"/>
        <v>13782.6</v>
      </c>
      <c r="R54" s="7"/>
      <c r="S54" s="7">
        <f t="shared" si="112"/>
        <v>8269.08</v>
      </c>
      <c r="T54" s="7">
        <f t="shared" si="113"/>
        <v>9941.1</v>
      </c>
      <c r="U54" s="32">
        <f t="shared" si="114"/>
        <v>56730.92</v>
      </c>
      <c r="V54" s="39"/>
      <c r="W54" s="39"/>
    </row>
    <row r="55" spans="1:23" s="9" customFormat="1" ht="12" x14ac:dyDescent="0.2">
      <c r="A55" s="31">
        <f t="shared" si="115"/>
        <v>26</v>
      </c>
      <c r="B55" s="27" t="s">
        <v>41</v>
      </c>
      <c r="C55" s="27" t="s">
        <v>21</v>
      </c>
      <c r="D55" s="62" t="s">
        <v>171</v>
      </c>
      <c r="E55" s="26" t="s">
        <v>147</v>
      </c>
      <c r="F55" s="28">
        <v>44228</v>
      </c>
      <c r="G55" s="28">
        <v>44561</v>
      </c>
      <c r="H55" s="7">
        <v>45000</v>
      </c>
      <c r="I55" s="7">
        <v>1148.33</v>
      </c>
      <c r="J55" s="7">
        <v>0</v>
      </c>
      <c r="K55" s="7">
        <f t="shared" si="107"/>
        <v>1291.5</v>
      </c>
      <c r="L55" s="7">
        <f t="shared" si="108"/>
        <v>3194.9999999999995</v>
      </c>
      <c r="M55" s="7">
        <f t="shared" ref="M55:M56" si="116">H55*1.15%</f>
        <v>517.5</v>
      </c>
      <c r="N55" s="7">
        <f t="shared" si="109"/>
        <v>1368</v>
      </c>
      <c r="O55" s="7">
        <f t="shared" si="110"/>
        <v>3190.5</v>
      </c>
      <c r="P55" s="7"/>
      <c r="Q55" s="7">
        <f t="shared" si="111"/>
        <v>9562.5</v>
      </c>
      <c r="R55" s="7"/>
      <c r="S55" s="7">
        <f t="shared" si="112"/>
        <v>3807.83</v>
      </c>
      <c r="T55" s="7">
        <f t="shared" si="113"/>
        <v>6903</v>
      </c>
      <c r="U55" s="32">
        <f t="shared" si="114"/>
        <v>41192.17</v>
      </c>
      <c r="V55" s="39"/>
      <c r="W55" s="39"/>
    </row>
    <row r="56" spans="1:23" s="9" customFormat="1" ht="12" x14ac:dyDescent="0.2">
      <c r="A56" s="31">
        <f t="shared" si="115"/>
        <v>27</v>
      </c>
      <c r="B56" s="27" t="s">
        <v>95</v>
      </c>
      <c r="C56" s="27" t="s">
        <v>21</v>
      </c>
      <c r="D56" s="62" t="s">
        <v>171</v>
      </c>
      <c r="E56" s="26" t="s">
        <v>147</v>
      </c>
      <c r="F56" s="28">
        <v>44197</v>
      </c>
      <c r="G56" s="28">
        <v>44561</v>
      </c>
      <c r="H56" s="7">
        <v>45000</v>
      </c>
      <c r="I56" s="7">
        <v>1148.33</v>
      </c>
      <c r="J56" s="7">
        <v>0</v>
      </c>
      <c r="K56" s="7">
        <f t="shared" si="107"/>
        <v>1291.5</v>
      </c>
      <c r="L56" s="7">
        <f t="shared" si="108"/>
        <v>3194.9999999999995</v>
      </c>
      <c r="M56" s="7">
        <f t="shared" si="116"/>
        <v>517.5</v>
      </c>
      <c r="N56" s="7">
        <f t="shared" si="109"/>
        <v>1368</v>
      </c>
      <c r="O56" s="7">
        <f t="shared" si="110"/>
        <v>3190.5</v>
      </c>
      <c r="P56" s="7"/>
      <c r="Q56" s="7">
        <f t="shared" si="111"/>
        <v>9562.5</v>
      </c>
      <c r="R56" s="7"/>
      <c r="S56" s="7">
        <f t="shared" si="112"/>
        <v>3807.83</v>
      </c>
      <c r="T56" s="7">
        <f t="shared" si="113"/>
        <v>6903</v>
      </c>
      <c r="U56" s="32">
        <f t="shared" si="114"/>
        <v>41192.17</v>
      </c>
      <c r="V56" s="39"/>
      <c r="W56" s="39"/>
    </row>
    <row r="57" spans="1:23" s="18" customFormat="1" ht="12" x14ac:dyDescent="0.2">
      <c r="A57" s="33" t="s">
        <v>120</v>
      </c>
      <c r="B57" s="16"/>
      <c r="C57" s="16"/>
      <c r="D57" s="63"/>
      <c r="E57" s="14"/>
      <c r="F57" s="14"/>
      <c r="G57" s="14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34"/>
      <c r="V57" s="39"/>
      <c r="W57" s="39"/>
    </row>
    <row r="58" spans="1:23" s="9" customFormat="1" ht="12" x14ac:dyDescent="0.2">
      <c r="A58" s="31">
        <f>A56+1</f>
        <v>28</v>
      </c>
      <c r="B58" s="27" t="s">
        <v>10</v>
      </c>
      <c r="C58" s="27" t="s">
        <v>216</v>
      </c>
      <c r="D58" s="62" t="s">
        <v>171</v>
      </c>
      <c r="E58" s="26" t="s">
        <v>3</v>
      </c>
      <c r="F58" s="28">
        <v>44228</v>
      </c>
      <c r="G58" s="28">
        <v>44561</v>
      </c>
      <c r="H58" s="7">
        <v>65000</v>
      </c>
      <c r="I58" s="7">
        <v>4427.58</v>
      </c>
      <c r="J58" s="7">
        <v>0</v>
      </c>
      <c r="K58" s="7">
        <f t="shared" ref="K58" si="117">+H58*2.87%</f>
        <v>1865.5</v>
      </c>
      <c r="L58" s="7">
        <f t="shared" ref="L58" si="118">H58*7.1%</f>
        <v>4615</v>
      </c>
      <c r="M58" s="7">
        <f t="shared" ref="M58" si="119">62400*1.15%</f>
        <v>717.6</v>
      </c>
      <c r="N58" s="7">
        <f t="shared" ref="N58" si="120">+H58*3.04%</f>
        <v>1976</v>
      </c>
      <c r="O58" s="7">
        <f t="shared" ref="O58" si="121">H58*7.09%</f>
        <v>4608.5</v>
      </c>
      <c r="P58" s="7"/>
      <c r="Q58" s="7">
        <f t="shared" ref="Q58" si="122">K58+L58+M58+N58+O58</f>
        <v>13782.6</v>
      </c>
      <c r="R58" s="7"/>
      <c r="S58" s="7">
        <f t="shared" ref="S58" si="123">+K58+N58+P58+R58+I58+J58</f>
        <v>8269.08</v>
      </c>
      <c r="T58" s="7">
        <f t="shared" ref="T58" si="124">+O58+M58+L58</f>
        <v>9941.1</v>
      </c>
      <c r="U58" s="32">
        <f t="shared" ref="U58" si="125">+H58-S58</f>
        <v>56730.92</v>
      </c>
      <c r="V58" s="39"/>
      <c r="W58" s="39"/>
    </row>
    <row r="59" spans="1:23" s="9" customFormat="1" ht="12" x14ac:dyDescent="0.2">
      <c r="A59" s="33" t="s">
        <v>121</v>
      </c>
      <c r="B59" s="16"/>
      <c r="C59" s="16"/>
      <c r="D59" s="63"/>
      <c r="E59" s="14"/>
      <c r="F59" s="14"/>
      <c r="G59" s="14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34"/>
      <c r="V59" s="39"/>
      <c r="W59" s="39"/>
    </row>
    <row r="60" spans="1:23" s="9" customFormat="1" ht="12" x14ac:dyDescent="0.2">
      <c r="A60" s="31">
        <f>A58+1</f>
        <v>29</v>
      </c>
      <c r="B60" s="27" t="s">
        <v>37</v>
      </c>
      <c r="C60" s="27" t="s">
        <v>38</v>
      </c>
      <c r="D60" s="62" t="s">
        <v>171</v>
      </c>
      <c r="E60" s="26" t="s">
        <v>147</v>
      </c>
      <c r="F60" s="28">
        <v>44197</v>
      </c>
      <c r="G60" s="28">
        <v>44561</v>
      </c>
      <c r="H60" s="7">
        <v>65000</v>
      </c>
      <c r="I60" s="7">
        <v>4427.58</v>
      </c>
      <c r="J60" s="7">
        <v>0</v>
      </c>
      <c r="K60" s="7">
        <f t="shared" ref="K60:K61" si="126">+H60*2.87%</f>
        <v>1865.5</v>
      </c>
      <c r="L60" s="7">
        <f t="shared" ref="L60:L61" si="127">H60*7.1%</f>
        <v>4615</v>
      </c>
      <c r="M60" s="7">
        <f t="shared" ref="M60" si="128">62400*1.15%</f>
        <v>717.6</v>
      </c>
      <c r="N60" s="7">
        <f t="shared" ref="N60:N61" si="129">+H60*3.04%</f>
        <v>1976</v>
      </c>
      <c r="O60" s="7">
        <f t="shared" ref="O60:O61" si="130">H60*7.09%</f>
        <v>4608.5</v>
      </c>
      <c r="P60" s="7"/>
      <c r="Q60" s="7">
        <f t="shared" ref="Q60:Q61" si="131">K60+L60+M60+N60+O60</f>
        <v>13782.6</v>
      </c>
      <c r="R60" s="7"/>
      <c r="S60" s="7">
        <f t="shared" ref="S60:S61" si="132">+K60+N60+P60+R60+I60+J60</f>
        <v>8269.08</v>
      </c>
      <c r="T60" s="7">
        <f t="shared" ref="T60:T61" si="133">+O60+M60+L60</f>
        <v>9941.1</v>
      </c>
      <c r="U60" s="32">
        <f t="shared" ref="U60:U61" si="134">+H60-S60</f>
        <v>56730.92</v>
      </c>
      <c r="V60" s="39"/>
      <c r="W60" s="39"/>
    </row>
    <row r="61" spans="1:23" s="9" customFormat="1" ht="12" x14ac:dyDescent="0.2">
      <c r="A61" s="31">
        <f>A60+1</f>
        <v>30</v>
      </c>
      <c r="B61" s="27" t="s">
        <v>82</v>
      </c>
      <c r="C61" s="27" t="s">
        <v>38</v>
      </c>
      <c r="D61" s="62" t="s">
        <v>171</v>
      </c>
      <c r="E61" s="26" t="s">
        <v>147</v>
      </c>
      <c r="F61" s="28">
        <v>44197</v>
      </c>
      <c r="G61" s="28">
        <v>44561</v>
      </c>
      <c r="H61" s="7">
        <v>65000</v>
      </c>
      <c r="I61" s="7">
        <v>2733.96</v>
      </c>
      <c r="J61" s="7">
        <v>0</v>
      </c>
      <c r="K61" s="7">
        <f t="shared" si="126"/>
        <v>1865.5</v>
      </c>
      <c r="L61" s="7">
        <f t="shared" si="127"/>
        <v>4615</v>
      </c>
      <c r="M61" s="7">
        <f t="shared" ref="M61" si="135">H61*1.15%</f>
        <v>747.5</v>
      </c>
      <c r="N61" s="7">
        <f t="shared" si="129"/>
        <v>1976</v>
      </c>
      <c r="O61" s="7">
        <f t="shared" si="130"/>
        <v>4608.5</v>
      </c>
      <c r="P61" s="7"/>
      <c r="Q61" s="7">
        <f t="shared" si="131"/>
        <v>13812.5</v>
      </c>
      <c r="R61" s="7"/>
      <c r="S61" s="7">
        <f t="shared" si="132"/>
        <v>6575.46</v>
      </c>
      <c r="T61" s="7">
        <f t="shared" si="133"/>
        <v>9971</v>
      </c>
      <c r="U61" s="32">
        <f t="shared" si="134"/>
        <v>58424.54</v>
      </c>
      <c r="V61" s="39"/>
      <c r="W61" s="39"/>
    </row>
    <row r="62" spans="1:23" s="9" customFormat="1" ht="12" x14ac:dyDescent="0.2">
      <c r="A62" s="33" t="s">
        <v>122</v>
      </c>
      <c r="B62" s="16"/>
      <c r="C62" s="16"/>
      <c r="D62" s="63"/>
      <c r="E62" s="14"/>
      <c r="F62" s="14"/>
      <c r="G62" s="14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34"/>
      <c r="V62" s="39"/>
      <c r="W62" s="39"/>
    </row>
    <row r="63" spans="1:23" s="9" customFormat="1" ht="12" x14ac:dyDescent="0.2">
      <c r="A63" s="31">
        <f>A61+1</f>
        <v>31</v>
      </c>
      <c r="B63" s="27" t="s">
        <v>83</v>
      </c>
      <c r="C63" s="27" t="s">
        <v>217</v>
      </c>
      <c r="D63" s="62" t="s">
        <v>171</v>
      </c>
      <c r="E63" s="26" t="s">
        <v>3</v>
      </c>
      <c r="F63" s="28">
        <v>44228</v>
      </c>
      <c r="G63" s="28">
        <v>44561</v>
      </c>
      <c r="H63" s="7">
        <v>115000</v>
      </c>
      <c r="I63" s="7">
        <v>15633.74</v>
      </c>
      <c r="J63" s="7">
        <v>0</v>
      </c>
      <c r="K63" s="7">
        <f t="shared" ref="K63:K64" si="136">+H63*2.87%</f>
        <v>3300.5</v>
      </c>
      <c r="L63" s="7">
        <f t="shared" ref="L63:L64" si="137">H63*7.1%</f>
        <v>8164.9999999999991</v>
      </c>
      <c r="M63" s="7">
        <f t="shared" ref="M63" si="138">62400*1.15%</f>
        <v>717.6</v>
      </c>
      <c r="N63" s="7">
        <f t="shared" ref="N63:N64" si="139">+H63*3.04%</f>
        <v>3496</v>
      </c>
      <c r="O63" s="7">
        <f t="shared" ref="O63:O64" si="140">H63*7.09%</f>
        <v>8153.5000000000009</v>
      </c>
      <c r="P63" s="7"/>
      <c r="Q63" s="7">
        <f t="shared" ref="Q63:Q64" si="141">K63+L63+M63+N63+O63</f>
        <v>23832.600000000002</v>
      </c>
      <c r="R63" s="7"/>
      <c r="S63" s="7">
        <f t="shared" ref="S63:S64" si="142">+K63+N63+P63+R63+I63+J63</f>
        <v>22430.239999999998</v>
      </c>
      <c r="T63" s="7">
        <f t="shared" ref="T63:T64" si="143">+O63+M63+L63</f>
        <v>17036.099999999999</v>
      </c>
      <c r="U63" s="32">
        <f t="shared" ref="U63:U64" si="144">+H63-S63</f>
        <v>92569.760000000009</v>
      </c>
      <c r="V63" s="39"/>
      <c r="W63" s="39"/>
    </row>
    <row r="64" spans="1:23" s="9" customFormat="1" ht="12" x14ac:dyDescent="0.2">
      <c r="A64" s="31">
        <f>A63+1</f>
        <v>32</v>
      </c>
      <c r="B64" s="27" t="s">
        <v>6</v>
      </c>
      <c r="C64" s="27" t="s">
        <v>7</v>
      </c>
      <c r="D64" s="62" t="s">
        <v>171</v>
      </c>
      <c r="E64" s="26" t="s">
        <v>3</v>
      </c>
      <c r="F64" s="28">
        <v>44228</v>
      </c>
      <c r="G64" s="28">
        <v>44561</v>
      </c>
      <c r="H64" s="7">
        <v>45000</v>
      </c>
      <c r="I64" s="7">
        <v>1148.33</v>
      </c>
      <c r="J64" s="7">
        <v>0</v>
      </c>
      <c r="K64" s="7">
        <f t="shared" si="136"/>
        <v>1291.5</v>
      </c>
      <c r="L64" s="7">
        <f t="shared" si="137"/>
        <v>3194.9999999999995</v>
      </c>
      <c r="M64" s="7">
        <f t="shared" ref="M64" si="145">H64*1.15%</f>
        <v>517.5</v>
      </c>
      <c r="N64" s="7">
        <f t="shared" si="139"/>
        <v>1368</v>
      </c>
      <c r="O64" s="7">
        <f t="shared" si="140"/>
        <v>3190.5</v>
      </c>
      <c r="P64" s="7"/>
      <c r="Q64" s="7">
        <f t="shared" si="141"/>
        <v>9562.5</v>
      </c>
      <c r="R64" s="7"/>
      <c r="S64" s="7">
        <f t="shared" si="142"/>
        <v>3807.83</v>
      </c>
      <c r="T64" s="7">
        <f t="shared" si="143"/>
        <v>6903</v>
      </c>
      <c r="U64" s="32">
        <f t="shared" si="144"/>
        <v>41192.17</v>
      </c>
      <c r="V64" s="39"/>
      <c r="W64" s="39"/>
    </row>
    <row r="65" spans="1:23" s="9" customFormat="1" ht="12" x14ac:dyDescent="0.2">
      <c r="A65" s="33" t="s">
        <v>123</v>
      </c>
      <c r="B65" s="16"/>
      <c r="C65" s="16"/>
      <c r="D65" s="63"/>
      <c r="E65" s="14"/>
      <c r="F65" s="14"/>
      <c r="G65" s="14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34"/>
      <c r="V65" s="39"/>
      <c r="W65" s="39"/>
    </row>
    <row r="66" spans="1:23" s="9" customFormat="1" ht="12" x14ac:dyDescent="0.2">
      <c r="A66" s="31">
        <f>A64+1</f>
        <v>33</v>
      </c>
      <c r="B66" s="27" t="s">
        <v>79</v>
      </c>
      <c r="C66" s="27" t="s">
        <v>16</v>
      </c>
      <c r="D66" s="62" t="s">
        <v>171</v>
      </c>
      <c r="E66" s="26" t="s">
        <v>3</v>
      </c>
      <c r="F66" s="28">
        <v>44197</v>
      </c>
      <c r="G66" s="28">
        <v>44561</v>
      </c>
      <c r="H66" s="7">
        <v>90000</v>
      </c>
      <c r="I66" s="7">
        <v>9753.1200000000008</v>
      </c>
      <c r="J66" s="7">
        <v>0</v>
      </c>
      <c r="K66" s="7">
        <f t="shared" ref="K66:K67" si="146">+H66*2.87%</f>
        <v>2583</v>
      </c>
      <c r="L66" s="7">
        <f t="shared" ref="L66:L67" si="147">H66*7.1%</f>
        <v>6389.9999999999991</v>
      </c>
      <c r="M66" s="7">
        <f t="shared" ref="M66:M67" si="148">62400*1.15%</f>
        <v>717.6</v>
      </c>
      <c r="N66" s="7">
        <f t="shared" ref="N66:N67" si="149">+H66*3.04%</f>
        <v>2736</v>
      </c>
      <c r="O66" s="7">
        <f t="shared" ref="O66:O67" si="150">H66*7.09%</f>
        <v>6381</v>
      </c>
      <c r="P66" s="7"/>
      <c r="Q66" s="7">
        <f t="shared" ref="Q66:Q67" si="151">K66+L66+M66+N66+O66</f>
        <v>18807.599999999999</v>
      </c>
      <c r="R66" s="7"/>
      <c r="S66" s="7">
        <f t="shared" ref="S66:S67" si="152">+K66+N66+P66+R66+I66+J66</f>
        <v>15072.12</v>
      </c>
      <c r="T66" s="7">
        <f t="shared" ref="T66:T67" si="153">+O66+M66+L66</f>
        <v>13488.599999999999</v>
      </c>
      <c r="U66" s="32">
        <f t="shared" ref="U66:U67" si="154">+H66-S66</f>
        <v>74927.88</v>
      </c>
      <c r="V66" s="39"/>
      <c r="W66" s="39"/>
    </row>
    <row r="67" spans="1:23" s="9" customFormat="1" ht="12" x14ac:dyDescent="0.2">
      <c r="A67" s="31">
        <f>A66+1</f>
        <v>34</v>
      </c>
      <c r="B67" s="27" t="s">
        <v>58</v>
      </c>
      <c r="C67" s="27" t="s">
        <v>59</v>
      </c>
      <c r="D67" s="62" t="s">
        <v>171</v>
      </c>
      <c r="E67" s="26" t="s">
        <v>3</v>
      </c>
      <c r="F67" s="28">
        <v>44256</v>
      </c>
      <c r="G67" s="28" t="s">
        <v>179</v>
      </c>
      <c r="H67" s="7">
        <v>65000</v>
      </c>
      <c r="I67" s="7">
        <v>4427.58</v>
      </c>
      <c r="J67" s="7">
        <v>0</v>
      </c>
      <c r="K67" s="7">
        <f t="shared" si="146"/>
        <v>1865.5</v>
      </c>
      <c r="L67" s="7">
        <f t="shared" si="147"/>
        <v>4615</v>
      </c>
      <c r="M67" s="7">
        <f t="shared" si="148"/>
        <v>717.6</v>
      </c>
      <c r="N67" s="7">
        <f t="shared" si="149"/>
        <v>1976</v>
      </c>
      <c r="O67" s="7">
        <f t="shared" si="150"/>
        <v>4608.5</v>
      </c>
      <c r="P67" s="7"/>
      <c r="Q67" s="7">
        <f t="shared" si="151"/>
        <v>13782.6</v>
      </c>
      <c r="R67" s="7"/>
      <c r="S67" s="7">
        <f t="shared" si="152"/>
        <v>8269.08</v>
      </c>
      <c r="T67" s="7">
        <f t="shared" si="153"/>
        <v>9941.1</v>
      </c>
      <c r="U67" s="32">
        <f t="shared" si="154"/>
        <v>56730.92</v>
      </c>
      <c r="V67" s="39"/>
      <c r="W67" s="39"/>
    </row>
    <row r="68" spans="1:23" s="9" customFormat="1" ht="12" x14ac:dyDescent="0.2">
      <c r="A68" s="33" t="s">
        <v>124</v>
      </c>
      <c r="B68" s="16"/>
      <c r="C68" s="16"/>
      <c r="D68" s="63"/>
      <c r="E68" s="14"/>
      <c r="F68" s="14"/>
      <c r="G68" s="14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34"/>
      <c r="V68" s="39"/>
      <c r="W68" s="39"/>
    </row>
    <row r="69" spans="1:23" s="9" customFormat="1" ht="12" x14ac:dyDescent="0.2">
      <c r="A69" s="31">
        <f>A67+1</f>
        <v>35</v>
      </c>
      <c r="B69" s="27" t="s">
        <v>54</v>
      </c>
      <c r="C69" s="27" t="s">
        <v>143</v>
      </c>
      <c r="D69" s="62" t="s">
        <v>171</v>
      </c>
      <c r="E69" s="26" t="s">
        <v>147</v>
      </c>
      <c r="F69" s="28">
        <v>44197</v>
      </c>
      <c r="G69" s="28">
        <v>44561</v>
      </c>
      <c r="H69" s="7">
        <v>90000</v>
      </c>
      <c r="I69" s="7">
        <v>9753.1200000000008</v>
      </c>
      <c r="J69" s="7">
        <v>0</v>
      </c>
      <c r="K69" s="7">
        <f t="shared" ref="K69" si="155">+H69*2.87%</f>
        <v>2583</v>
      </c>
      <c r="L69" s="7">
        <f t="shared" ref="L69" si="156">H69*7.1%</f>
        <v>6389.9999999999991</v>
      </c>
      <c r="M69" s="7">
        <f t="shared" ref="M69" si="157">62400*1.15%</f>
        <v>717.6</v>
      </c>
      <c r="N69" s="7">
        <f t="shared" ref="N69" si="158">+H69*3.04%</f>
        <v>2736</v>
      </c>
      <c r="O69" s="7">
        <f t="shared" ref="O69" si="159">H69*7.09%</f>
        <v>6381</v>
      </c>
      <c r="P69" s="7"/>
      <c r="Q69" s="7">
        <f t="shared" ref="Q69" si="160">K69+L69+M69+N69+O69</f>
        <v>18807.599999999999</v>
      </c>
      <c r="R69" s="7"/>
      <c r="S69" s="7">
        <f t="shared" ref="S69" si="161">+K69+N69+P69+R69+I69+J69</f>
        <v>15072.12</v>
      </c>
      <c r="T69" s="7">
        <f t="shared" ref="T69" si="162">+O69+M69+L69</f>
        <v>13488.599999999999</v>
      </c>
      <c r="U69" s="32">
        <f t="shared" ref="U69" si="163">+H69-S69</f>
        <v>74927.88</v>
      </c>
      <c r="V69" s="39"/>
      <c r="W69" s="39"/>
    </row>
    <row r="70" spans="1:23" s="9" customFormat="1" ht="12" x14ac:dyDescent="0.2">
      <c r="A70" s="47" t="s">
        <v>235</v>
      </c>
      <c r="B70" s="48"/>
      <c r="C70" s="16"/>
      <c r="D70" s="63"/>
      <c r="E70" s="14"/>
      <c r="F70" s="14"/>
      <c r="G70" s="14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34"/>
      <c r="V70" s="39"/>
      <c r="W70" s="39"/>
    </row>
    <row r="71" spans="1:23" s="9" customFormat="1" ht="12" x14ac:dyDescent="0.2">
      <c r="A71" s="31">
        <f>A69+1</f>
        <v>36</v>
      </c>
      <c r="B71" s="27" t="s">
        <v>205</v>
      </c>
      <c r="C71" s="27" t="s">
        <v>236</v>
      </c>
      <c r="D71" s="62" t="s">
        <v>239</v>
      </c>
      <c r="E71" s="26" t="s">
        <v>3</v>
      </c>
      <c r="F71" s="28">
        <v>44470</v>
      </c>
      <c r="G71" s="28">
        <v>44651</v>
      </c>
      <c r="H71" s="7">
        <v>90000</v>
      </c>
      <c r="I71" s="7">
        <v>9753.1200000000008</v>
      </c>
      <c r="J71" s="7">
        <v>0</v>
      </c>
      <c r="K71" s="7">
        <f t="shared" ref="K71:K72" si="164">+H71*2.87%</f>
        <v>2583</v>
      </c>
      <c r="L71" s="7">
        <f t="shared" ref="L71:L72" si="165">H71*7.1%</f>
        <v>6389.9999999999991</v>
      </c>
      <c r="M71" s="7">
        <f t="shared" ref="M71:M75" si="166">62400*1.15%</f>
        <v>717.6</v>
      </c>
      <c r="N71" s="7">
        <f t="shared" ref="N71:N72" si="167">+H71*3.04%</f>
        <v>2736</v>
      </c>
      <c r="O71" s="7">
        <f t="shared" ref="O71:O72" si="168">H71*7.09%</f>
        <v>6381</v>
      </c>
      <c r="P71" s="7"/>
      <c r="Q71" s="7">
        <f t="shared" ref="Q71:Q72" si="169">K71+L71+M71+N71+O71</f>
        <v>18807.599999999999</v>
      </c>
      <c r="R71" s="7"/>
      <c r="S71" s="7">
        <f t="shared" ref="S71:S72" si="170">+K71+N71+P71+R71+I71+J71</f>
        <v>15072.12</v>
      </c>
      <c r="T71" s="7">
        <f t="shared" ref="T71:T72" si="171">+O71+M71+L71</f>
        <v>13488.599999999999</v>
      </c>
      <c r="U71" s="32">
        <f t="shared" ref="U71:U72" si="172">+H71-S71</f>
        <v>74927.88</v>
      </c>
      <c r="V71" s="39"/>
      <c r="W71" s="39"/>
    </row>
    <row r="72" spans="1:23" s="9" customFormat="1" ht="12" x14ac:dyDescent="0.2">
      <c r="A72" s="31">
        <f>A71+1</f>
        <v>37</v>
      </c>
      <c r="B72" s="27" t="s">
        <v>207</v>
      </c>
      <c r="C72" s="27" t="s">
        <v>237</v>
      </c>
      <c r="D72" s="62" t="s">
        <v>239</v>
      </c>
      <c r="E72" s="26" t="s">
        <v>3</v>
      </c>
      <c r="F72" s="28">
        <v>44470</v>
      </c>
      <c r="G72" s="28">
        <v>44651</v>
      </c>
      <c r="H72" s="7">
        <v>45000</v>
      </c>
      <c r="I72" s="7">
        <v>1148.33</v>
      </c>
      <c r="J72" s="7">
        <v>0</v>
      </c>
      <c r="K72" s="7">
        <f t="shared" si="164"/>
        <v>1291.5</v>
      </c>
      <c r="L72" s="7">
        <f t="shared" si="165"/>
        <v>3194.9999999999995</v>
      </c>
      <c r="M72" s="7">
        <f t="shared" ref="M72" si="173">H72*1.15%</f>
        <v>517.5</v>
      </c>
      <c r="N72" s="7">
        <f t="shared" si="167"/>
        <v>1368</v>
      </c>
      <c r="O72" s="7">
        <f t="shared" si="168"/>
        <v>3190.5</v>
      </c>
      <c r="P72" s="7"/>
      <c r="Q72" s="7">
        <f t="shared" si="169"/>
        <v>9562.5</v>
      </c>
      <c r="R72" s="7"/>
      <c r="S72" s="7">
        <f t="shared" si="170"/>
        <v>3807.83</v>
      </c>
      <c r="T72" s="7">
        <f t="shared" si="171"/>
        <v>6903</v>
      </c>
      <c r="U72" s="32">
        <f t="shared" si="172"/>
        <v>41192.17</v>
      </c>
      <c r="V72" s="39"/>
      <c r="W72" s="39"/>
    </row>
    <row r="73" spans="1:23" s="9" customFormat="1" ht="12" x14ac:dyDescent="0.2">
      <c r="A73" s="31">
        <f>A72+1</f>
        <v>38</v>
      </c>
      <c r="B73" s="27" t="s">
        <v>208</v>
      </c>
      <c r="C73" s="27" t="s">
        <v>237</v>
      </c>
      <c r="D73" s="62" t="s">
        <v>239</v>
      </c>
      <c r="E73" s="26" t="s">
        <v>3</v>
      </c>
      <c r="F73" s="28">
        <v>44470</v>
      </c>
      <c r="G73" s="28">
        <v>44651</v>
      </c>
      <c r="H73" s="7">
        <v>45000</v>
      </c>
      <c r="I73" s="7">
        <v>1148.33</v>
      </c>
      <c r="J73" s="7">
        <v>0</v>
      </c>
      <c r="K73" s="7">
        <f t="shared" ref="K73" si="174">+H73*2.87%</f>
        <v>1291.5</v>
      </c>
      <c r="L73" s="7">
        <f t="shared" ref="L73" si="175">H73*7.1%</f>
        <v>3194.9999999999995</v>
      </c>
      <c r="M73" s="7">
        <f t="shared" ref="M73" si="176">H73*1.15%</f>
        <v>517.5</v>
      </c>
      <c r="N73" s="7">
        <f t="shared" ref="N73" si="177">+H73*3.04%</f>
        <v>1368</v>
      </c>
      <c r="O73" s="7">
        <f t="shared" ref="O73" si="178">H73*7.09%</f>
        <v>3190.5</v>
      </c>
      <c r="P73" s="7"/>
      <c r="Q73" s="7">
        <f t="shared" ref="Q73" si="179">K73+L73+M73+N73+O73</f>
        <v>9562.5</v>
      </c>
      <c r="R73" s="7"/>
      <c r="S73" s="7">
        <f t="shared" ref="S73" si="180">+K73+N73+P73+R73+I73+J73</f>
        <v>3807.83</v>
      </c>
      <c r="T73" s="7">
        <f t="shared" ref="T73" si="181">+O73+M73+L73</f>
        <v>6903</v>
      </c>
      <c r="U73" s="32">
        <f t="shared" ref="U73" si="182">+H73-S73</f>
        <v>41192.17</v>
      </c>
      <c r="V73" s="39"/>
      <c r="W73" s="39"/>
    </row>
    <row r="74" spans="1:23" s="9" customFormat="1" ht="12" x14ac:dyDescent="0.2">
      <c r="A74" s="33" t="s">
        <v>125</v>
      </c>
      <c r="B74" s="16"/>
      <c r="C74" s="16"/>
      <c r="D74" s="63"/>
      <c r="E74" s="14"/>
      <c r="F74" s="14"/>
      <c r="G74" s="14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34"/>
      <c r="V74" s="39"/>
      <c r="W74" s="39"/>
    </row>
    <row r="75" spans="1:23" s="9" customFormat="1" ht="12" x14ac:dyDescent="0.2">
      <c r="A75" s="31">
        <v>39</v>
      </c>
      <c r="B75" s="27" t="s">
        <v>35</v>
      </c>
      <c r="C75" s="27" t="s">
        <v>218</v>
      </c>
      <c r="D75" s="62" t="s">
        <v>171</v>
      </c>
      <c r="E75" s="26" t="s">
        <v>3</v>
      </c>
      <c r="F75" s="28">
        <v>44197</v>
      </c>
      <c r="G75" s="28">
        <v>44561</v>
      </c>
      <c r="H75" s="7">
        <v>90000</v>
      </c>
      <c r="I75" s="7">
        <v>9753.1200000000008</v>
      </c>
      <c r="J75" s="7">
        <v>0</v>
      </c>
      <c r="K75" s="7">
        <f t="shared" ref="K75" si="183">+H75*2.87%</f>
        <v>2583</v>
      </c>
      <c r="L75" s="7">
        <f t="shared" ref="L75" si="184">H75*7.1%</f>
        <v>6389.9999999999991</v>
      </c>
      <c r="M75" s="7">
        <f t="shared" si="166"/>
        <v>717.6</v>
      </c>
      <c r="N75" s="7">
        <f t="shared" ref="N75" si="185">+H75*3.04%</f>
        <v>2736</v>
      </c>
      <c r="O75" s="7">
        <f t="shared" ref="O75" si="186">H75*7.09%</f>
        <v>6381</v>
      </c>
      <c r="P75" s="7"/>
      <c r="Q75" s="7">
        <f t="shared" ref="Q75" si="187">K75+L75+M75+N75+O75</f>
        <v>18807.599999999999</v>
      </c>
      <c r="R75" s="7"/>
      <c r="S75" s="7">
        <f t="shared" ref="S75" si="188">+K75+N75+P75+R75+I75+J75</f>
        <v>15072.12</v>
      </c>
      <c r="T75" s="7">
        <f t="shared" ref="T75" si="189">+O75+M75+L75</f>
        <v>13488.599999999999</v>
      </c>
      <c r="U75" s="32">
        <f t="shared" ref="U75" si="190">+H75-S75</f>
        <v>74927.88</v>
      </c>
      <c r="V75" s="39"/>
      <c r="W75" s="39"/>
    </row>
    <row r="76" spans="1:23" s="9" customFormat="1" ht="12" x14ac:dyDescent="0.2">
      <c r="A76" s="33" t="s">
        <v>126</v>
      </c>
      <c r="B76" s="16"/>
      <c r="C76" s="16"/>
      <c r="D76" s="63"/>
      <c r="E76" s="14"/>
      <c r="F76" s="14"/>
      <c r="G76" s="14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34"/>
      <c r="V76" s="39"/>
      <c r="W76" s="39"/>
    </row>
    <row r="77" spans="1:23" s="9" customFormat="1" ht="12" x14ac:dyDescent="0.2">
      <c r="A77" s="31">
        <f>A75+1</f>
        <v>40</v>
      </c>
      <c r="B77" s="27" t="s">
        <v>195</v>
      </c>
      <c r="C77" s="27" t="s">
        <v>219</v>
      </c>
      <c r="D77" s="62" t="s">
        <v>171</v>
      </c>
      <c r="E77" s="26" t="s">
        <v>3</v>
      </c>
      <c r="F77" s="28">
        <v>44378</v>
      </c>
      <c r="G77" s="28">
        <v>44561</v>
      </c>
      <c r="H77" s="7">
        <v>90000</v>
      </c>
      <c r="I77" s="7">
        <v>9753.1200000000008</v>
      </c>
      <c r="J77" s="7"/>
      <c r="K77" s="7">
        <f t="shared" ref="K77:K78" si="191">+H77*2.87%</f>
        <v>2583</v>
      </c>
      <c r="L77" s="7">
        <f t="shared" ref="L77:L78" si="192">H77*7.1%</f>
        <v>6389.9999999999991</v>
      </c>
      <c r="M77" s="7">
        <f t="shared" ref="M77:M78" si="193">62400*1.15%</f>
        <v>717.6</v>
      </c>
      <c r="N77" s="7">
        <f t="shared" ref="N77:N78" si="194">+H77*3.04%</f>
        <v>2736</v>
      </c>
      <c r="O77" s="7">
        <f t="shared" ref="O77:O78" si="195">H77*7.09%</f>
        <v>6381</v>
      </c>
      <c r="P77" s="7"/>
      <c r="Q77" s="7">
        <f t="shared" ref="Q77:Q78" si="196">K77+L77+M77+N77+O77</f>
        <v>18807.599999999999</v>
      </c>
      <c r="R77" s="7"/>
      <c r="S77" s="7">
        <f t="shared" ref="S77:S78" si="197">+K77+N77+P77+R77+I77+J77</f>
        <v>15072.12</v>
      </c>
      <c r="T77" s="7">
        <f t="shared" ref="T77:T78" si="198">+O77+M77+L77</f>
        <v>13488.599999999999</v>
      </c>
      <c r="U77" s="32">
        <f t="shared" ref="U77:U78" si="199">+H77-S77</f>
        <v>74927.88</v>
      </c>
      <c r="V77" s="39"/>
      <c r="W77" s="39"/>
    </row>
    <row r="78" spans="1:23" s="9" customFormat="1" ht="12" x14ac:dyDescent="0.2">
      <c r="A78" s="31">
        <f>A77+1</f>
        <v>41</v>
      </c>
      <c r="B78" s="27" t="s">
        <v>17</v>
      </c>
      <c r="C78" s="27" t="s">
        <v>18</v>
      </c>
      <c r="D78" s="62" t="s">
        <v>171</v>
      </c>
      <c r="E78" s="26" t="s">
        <v>3</v>
      </c>
      <c r="F78" s="28">
        <v>44197</v>
      </c>
      <c r="G78" s="28">
        <v>44561</v>
      </c>
      <c r="H78" s="7">
        <v>65000</v>
      </c>
      <c r="I78" s="7">
        <v>4427.58</v>
      </c>
      <c r="J78" s="7">
        <v>0</v>
      </c>
      <c r="K78" s="7">
        <f t="shared" si="191"/>
        <v>1865.5</v>
      </c>
      <c r="L78" s="7">
        <f t="shared" si="192"/>
        <v>4615</v>
      </c>
      <c r="M78" s="7">
        <f t="shared" si="193"/>
        <v>717.6</v>
      </c>
      <c r="N78" s="7">
        <f t="shared" si="194"/>
        <v>1976</v>
      </c>
      <c r="O78" s="7">
        <f t="shared" si="195"/>
        <v>4608.5</v>
      </c>
      <c r="P78" s="7"/>
      <c r="Q78" s="7">
        <f t="shared" si="196"/>
        <v>13782.6</v>
      </c>
      <c r="R78" s="7"/>
      <c r="S78" s="7">
        <f t="shared" si="197"/>
        <v>8269.08</v>
      </c>
      <c r="T78" s="7">
        <f t="shared" si="198"/>
        <v>9941.1</v>
      </c>
      <c r="U78" s="32">
        <f t="shared" si="199"/>
        <v>56730.92</v>
      </c>
      <c r="V78" s="39"/>
      <c r="W78" s="39"/>
    </row>
    <row r="79" spans="1:23" s="9" customFormat="1" ht="12" x14ac:dyDescent="0.2">
      <c r="A79" s="33" t="s">
        <v>127</v>
      </c>
      <c r="B79" s="16"/>
      <c r="C79" s="16"/>
      <c r="D79" s="63"/>
      <c r="E79" s="14"/>
      <c r="F79" s="14"/>
      <c r="G79" s="14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34"/>
      <c r="V79" s="39"/>
      <c r="W79" s="39"/>
    </row>
    <row r="80" spans="1:23" s="9" customFormat="1" ht="12" x14ac:dyDescent="0.2">
      <c r="A80" s="31">
        <f>A78+1</f>
        <v>42</v>
      </c>
      <c r="B80" s="27" t="s">
        <v>24</v>
      </c>
      <c r="C80" s="27" t="s">
        <v>16</v>
      </c>
      <c r="D80" s="62" t="s">
        <v>171</v>
      </c>
      <c r="E80" s="26" t="s">
        <v>3</v>
      </c>
      <c r="F80" s="28">
        <v>44197</v>
      </c>
      <c r="G80" s="28">
        <v>44561</v>
      </c>
      <c r="H80" s="7">
        <v>90000</v>
      </c>
      <c r="I80" s="7">
        <v>9753.1200000000008</v>
      </c>
      <c r="J80" s="7">
        <v>0</v>
      </c>
      <c r="K80" s="7">
        <f t="shared" ref="K80" si="200">+H80*2.87%</f>
        <v>2583</v>
      </c>
      <c r="L80" s="7">
        <f t="shared" ref="L80" si="201">H80*7.1%</f>
        <v>6389.9999999999991</v>
      </c>
      <c r="M80" s="7">
        <f t="shared" ref="M80:M92" si="202">62400*1.15%</f>
        <v>717.6</v>
      </c>
      <c r="N80" s="7">
        <f t="shared" ref="N80" si="203">+H80*3.04%</f>
        <v>2736</v>
      </c>
      <c r="O80" s="7">
        <f t="shared" ref="O80" si="204">H80*7.09%</f>
        <v>6381</v>
      </c>
      <c r="P80" s="7"/>
      <c r="Q80" s="7">
        <f t="shared" ref="Q80" si="205">K80+L80+M80+N80+O80</f>
        <v>18807.599999999999</v>
      </c>
      <c r="R80" s="7"/>
      <c r="S80" s="7">
        <f t="shared" ref="S80" si="206">+K80+N80+P80+R80+I80+J80</f>
        <v>15072.12</v>
      </c>
      <c r="T80" s="7">
        <f t="shared" ref="T80" si="207">+O80+M80+L80</f>
        <v>13488.599999999999</v>
      </c>
      <c r="U80" s="32">
        <f t="shared" ref="U80" si="208">+H80-S80</f>
        <v>74927.88</v>
      </c>
      <c r="V80" s="39"/>
      <c r="W80" s="39"/>
    </row>
    <row r="81" spans="1:23" s="9" customFormat="1" ht="12" x14ac:dyDescent="0.2">
      <c r="A81" s="31">
        <f>A80+1</f>
        <v>43</v>
      </c>
      <c r="B81" s="27" t="s">
        <v>62</v>
      </c>
      <c r="C81" s="27" t="s">
        <v>43</v>
      </c>
      <c r="D81" s="62" t="s">
        <v>171</v>
      </c>
      <c r="E81" s="26" t="s">
        <v>3</v>
      </c>
      <c r="F81" s="28">
        <v>44228</v>
      </c>
      <c r="G81" s="28">
        <v>44561</v>
      </c>
      <c r="H81" s="7">
        <v>65000</v>
      </c>
      <c r="I81" s="7">
        <v>4427.58</v>
      </c>
      <c r="J81" s="7">
        <v>0</v>
      </c>
      <c r="K81" s="7">
        <f t="shared" ref="K81" si="209">+H81*2.87%</f>
        <v>1865.5</v>
      </c>
      <c r="L81" s="7">
        <f t="shared" ref="L81" si="210">H81*7.1%</f>
        <v>4615</v>
      </c>
      <c r="M81" s="7">
        <f t="shared" si="202"/>
        <v>717.6</v>
      </c>
      <c r="N81" s="7">
        <f t="shared" ref="N81" si="211">+H81*3.04%</f>
        <v>1976</v>
      </c>
      <c r="O81" s="7">
        <f t="shared" ref="O81" si="212">H81*7.09%</f>
        <v>4608.5</v>
      </c>
      <c r="P81" s="7"/>
      <c r="Q81" s="7">
        <f t="shared" ref="Q81" si="213">K81+L81+M81+N81+O81</f>
        <v>13782.6</v>
      </c>
      <c r="R81" s="7"/>
      <c r="S81" s="7">
        <f t="shared" ref="S81" si="214">+K81+N81+P81+R81+I81+J81</f>
        <v>8269.08</v>
      </c>
      <c r="T81" s="7">
        <f t="shared" ref="T81" si="215">+O81+M81+L81</f>
        <v>9941.1</v>
      </c>
      <c r="U81" s="32">
        <f t="shared" ref="U81" si="216">+H81-S81</f>
        <v>56730.92</v>
      </c>
      <c r="V81" s="39"/>
      <c r="W81" s="39"/>
    </row>
    <row r="82" spans="1:23" s="9" customFormat="1" ht="12" x14ac:dyDescent="0.2">
      <c r="A82" s="33" t="s">
        <v>128</v>
      </c>
      <c r="B82" s="16"/>
      <c r="C82" s="16"/>
      <c r="D82" s="63"/>
      <c r="E82" s="14"/>
      <c r="F82" s="14"/>
      <c r="G82" s="14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34"/>
      <c r="V82" s="39"/>
      <c r="W82" s="39"/>
    </row>
    <row r="83" spans="1:23" s="9" customFormat="1" ht="11.25" customHeight="1" x14ac:dyDescent="0.2">
      <c r="A83" s="31">
        <f>A81+1</f>
        <v>44</v>
      </c>
      <c r="B83" s="27" t="s">
        <v>45</v>
      </c>
      <c r="C83" s="27" t="s">
        <v>220</v>
      </c>
      <c r="D83" s="62" t="s">
        <v>171</v>
      </c>
      <c r="E83" s="26" t="s">
        <v>3</v>
      </c>
      <c r="F83" s="28">
        <v>44197</v>
      </c>
      <c r="G83" s="28">
        <v>44561</v>
      </c>
      <c r="H83" s="7">
        <v>65000</v>
      </c>
      <c r="I83" s="7">
        <v>4189.55</v>
      </c>
      <c r="J83" s="7">
        <v>0</v>
      </c>
      <c r="K83" s="7">
        <f t="shared" ref="K83" si="217">+H83*2.87%</f>
        <v>1865.5</v>
      </c>
      <c r="L83" s="7">
        <f t="shared" ref="L83" si="218">H83*7.1%</f>
        <v>4615</v>
      </c>
      <c r="M83" s="7">
        <f t="shared" si="202"/>
        <v>717.6</v>
      </c>
      <c r="N83" s="7">
        <f t="shared" ref="N83" si="219">+H83*3.04%</f>
        <v>1976</v>
      </c>
      <c r="O83" s="7">
        <f t="shared" ref="O83" si="220">H83*7.09%</f>
        <v>4608.5</v>
      </c>
      <c r="P83" s="7">
        <v>1190.1199999999999</v>
      </c>
      <c r="Q83" s="7">
        <f t="shared" ref="Q83" si="221">K83+L83+M83+N83+O83</f>
        <v>13782.6</v>
      </c>
      <c r="R83" s="7"/>
      <c r="S83" s="7">
        <f t="shared" ref="S83" si="222">+K83+N83+P83+R83+I83+J83</f>
        <v>9221.17</v>
      </c>
      <c r="T83" s="7">
        <f t="shared" ref="T83" si="223">+O83+M83+L83</f>
        <v>9941.1</v>
      </c>
      <c r="U83" s="32">
        <f t="shared" ref="U83" si="224">+H83-S83</f>
        <v>55778.83</v>
      </c>
      <c r="V83" s="39"/>
      <c r="W83" s="39"/>
    </row>
    <row r="84" spans="1:23" s="9" customFormat="1" ht="12" x14ac:dyDescent="0.2">
      <c r="A84" s="31">
        <f>A83+1</f>
        <v>45</v>
      </c>
      <c r="B84" s="27" t="s">
        <v>55</v>
      </c>
      <c r="C84" s="27" t="s">
        <v>220</v>
      </c>
      <c r="D84" s="62" t="s">
        <v>171</v>
      </c>
      <c r="E84" s="26" t="s">
        <v>3</v>
      </c>
      <c r="F84" s="28">
        <v>44197</v>
      </c>
      <c r="G84" s="28">
        <v>44561</v>
      </c>
      <c r="H84" s="7">
        <v>65000</v>
      </c>
      <c r="I84" s="7">
        <v>4427.58</v>
      </c>
      <c r="J84" s="7">
        <v>0</v>
      </c>
      <c r="K84" s="7">
        <f t="shared" ref="K84" si="225">+H84*2.87%</f>
        <v>1865.5</v>
      </c>
      <c r="L84" s="7">
        <f t="shared" ref="L84" si="226">H84*7.1%</f>
        <v>4615</v>
      </c>
      <c r="M84" s="7">
        <f t="shared" si="202"/>
        <v>717.6</v>
      </c>
      <c r="N84" s="7">
        <f t="shared" ref="N84" si="227">+H84*3.04%</f>
        <v>1976</v>
      </c>
      <c r="O84" s="7">
        <f t="shared" ref="O84" si="228">H84*7.09%</f>
        <v>4608.5</v>
      </c>
      <c r="P84" s="7"/>
      <c r="Q84" s="7">
        <f t="shared" ref="Q84" si="229">K84+L84+M84+N84+O84</f>
        <v>13782.6</v>
      </c>
      <c r="R84" s="7"/>
      <c r="S84" s="7">
        <f t="shared" ref="S84" si="230">+K84+N84+P84+R84+I84+J84</f>
        <v>8269.08</v>
      </c>
      <c r="T84" s="7">
        <f t="shared" ref="T84" si="231">+O84+M84+L84</f>
        <v>9941.1</v>
      </c>
      <c r="U84" s="32">
        <f t="shared" ref="U84" si="232">+H84-S84</f>
        <v>56730.92</v>
      </c>
      <c r="V84" s="39"/>
      <c r="W84" s="39"/>
    </row>
    <row r="85" spans="1:23" s="9" customFormat="1" ht="12" x14ac:dyDescent="0.2">
      <c r="A85" s="33" t="s">
        <v>129</v>
      </c>
      <c r="B85" s="16"/>
      <c r="C85" s="16"/>
      <c r="D85" s="63"/>
      <c r="E85" s="14"/>
      <c r="F85" s="14"/>
      <c r="G85" s="14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34"/>
      <c r="V85" s="39"/>
      <c r="W85" s="39"/>
    </row>
    <row r="86" spans="1:23" s="9" customFormat="1" ht="12" x14ac:dyDescent="0.2">
      <c r="A86" s="31">
        <f>A84+1</f>
        <v>46</v>
      </c>
      <c r="B86" s="27" t="s">
        <v>194</v>
      </c>
      <c r="C86" s="27" t="s">
        <v>222</v>
      </c>
      <c r="D86" s="62" t="s">
        <v>171</v>
      </c>
      <c r="E86" s="26" t="s">
        <v>147</v>
      </c>
      <c r="F86" s="28">
        <v>44378</v>
      </c>
      <c r="G86" s="28">
        <v>44592</v>
      </c>
      <c r="H86" s="7">
        <v>115000</v>
      </c>
      <c r="I86" s="7">
        <v>15633.74</v>
      </c>
      <c r="J86" s="7">
        <v>0</v>
      </c>
      <c r="K86" s="7">
        <f t="shared" ref="K86" si="233">+H86*2.87%</f>
        <v>3300.5</v>
      </c>
      <c r="L86" s="7">
        <f t="shared" ref="L86" si="234">H86*7.1%</f>
        <v>8164.9999999999991</v>
      </c>
      <c r="M86" s="7">
        <f t="shared" si="202"/>
        <v>717.6</v>
      </c>
      <c r="N86" s="7">
        <f t="shared" ref="N86" si="235">+H86*3.04%</f>
        <v>3496</v>
      </c>
      <c r="O86" s="7">
        <f t="shared" ref="O86" si="236">H86*7.09%</f>
        <v>8153.5000000000009</v>
      </c>
      <c r="P86" s="7"/>
      <c r="Q86" s="7">
        <f t="shared" ref="Q86" si="237">K86+L86+M86+N86+O86</f>
        <v>23832.600000000002</v>
      </c>
      <c r="R86" s="7"/>
      <c r="S86" s="7">
        <f t="shared" ref="S86" si="238">+K86+N86+P86+R86+I86+J86</f>
        <v>22430.239999999998</v>
      </c>
      <c r="T86" s="7">
        <f t="shared" ref="T86" si="239">+O86+M86+L86</f>
        <v>17036.099999999999</v>
      </c>
      <c r="U86" s="32">
        <f t="shared" ref="U86" si="240">+H86-S86</f>
        <v>92569.760000000009</v>
      </c>
      <c r="V86" s="39"/>
      <c r="W86" s="39"/>
    </row>
    <row r="87" spans="1:23" s="9" customFormat="1" ht="12" x14ac:dyDescent="0.2">
      <c r="A87" s="31">
        <f>A86+1</f>
        <v>47</v>
      </c>
      <c r="B87" s="27" t="s">
        <v>91</v>
      </c>
      <c r="C87" s="27" t="s">
        <v>221</v>
      </c>
      <c r="D87" s="62" t="s">
        <v>171</v>
      </c>
      <c r="E87" s="26" t="s">
        <v>3</v>
      </c>
      <c r="F87" s="28">
        <v>44197</v>
      </c>
      <c r="G87" s="28">
        <v>44561</v>
      </c>
      <c r="H87" s="7">
        <v>71500</v>
      </c>
      <c r="I87" s="7">
        <v>5650.75</v>
      </c>
      <c r="J87" s="7">
        <v>0</v>
      </c>
      <c r="K87" s="7">
        <f t="shared" ref="K87:K88" si="241">+H87*2.87%</f>
        <v>2052.0500000000002</v>
      </c>
      <c r="L87" s="7">
        <f t="shared" ref="L87:L88" si="242">H87*7.1%</f>
        <v>5076.5</v>
      </c>
      <c r="M87" s="7">
        <f t="shared" si="202"/>
        <v>717.6</v>
      </c>
      <c r="N87" s="7">
        <f t="shared" ref="N87:N88" si="243">+H87*3.04%</f>
        <v>2173.6</v>
      </c>
      <c r="O87" s="7">
        <f t="shared" ref="O87:O88" si="244">H87*7.09%</f>
        <v>5069.3500000000004</v>
      </c>
      <c r="P87" s="7"/>
      <c r="Q87" s="7">
        <f t="shared" ref="Q87:Q88" si="245">K87+L87+M87+N87+O87</f>
        <v>15089.1</v>
      </c>
      <c r="R87" s="7"/>
      <c r="S87" s="7">
        <f t="shared" ref="S87:S88" si="246">+K87+N87+P87+R87+I87+J87</f>
        <v>9876.4</v>
      </c>
      <c r="T87" s="7">
        <f t="shared" ref="T87:T88" si="247">+O87+M87+L87</f>
        <v>10863.45</v>
      </c>
      <c r="U87" s="32">
        <f t="shared" ref="U87:U88" si="248">+H87-S87</f>
        <v>61623.6</v>
      </c>
      <c r="V87" s="39"/>
      <c r="W87" s="39"/>
    </row>
    <row r="88" spans="1:23" s="9" customFormat="1" ht="12" x14ac:dyDescent="0.2">
      <c r="A88" s="31">
        <f>A87+1</f>
        <v>48</v>
      </c>
      <c r="B88" s="27" t="s">
        <v>80</v>
      </c>
      <c r="C88" s="27" t="s">
        <v>221</v>
      </c>
      <c r="D88" s="62" t="s">
        <v>171</v>
      </c>
      <c r="E88" s="26" t="s">
        <v>3</v>
      </c>
      <c r="F88" s="28">
        <v>44197</v>
      </c>
      <c r="G88" s="28">
        <v>44561</v>
      </c>
      <c r="H88" s="7">
        <v>65000</v>
      </c>
      <c r="I88" s="7">
        <v>4427.58</v>
      </c>
      <c r="J88" s="7">
        <v>0</v>
      </c>
      <c r="K88" s="7">
        <f t="shared" si="241"/>
        <v>1865.5</v>
      </c>
      <c r="L88" s="7">
        <f t="shared" si="242"/>
        <v>4615</v>
      </c>
      <c r="M88" s="7">
        <f t="shared" si="202"/>
        <v>717.6</v>
      </c>
      <c r="N88" s="7">
        <f t="shared" si="243"/>
        <v>1976</v>
      </c>
      <c r="O88" s="7">
        <f t="shared" si="244"/>
        <v>4608.5</v>
      </c>
      <c r="P88" s="7"/>
      <c r="Q88" s="7">
        <f t="shared" si="245"/>
        <v>13782.6</v>
      </c>
      <c r="R88" s="7"/>
      <c r="S88" s="7">
        <f t="shared" si="246"/>
        <v>8269.08</v>
      </c>
      <c r="T88" s="7">
        <f t="shared" si="247"/>
        <v>9941.1</v>
      </c>
      <c r="U88" s="32">
        <f t="shared" si="248"/>
        <v>56730.92</v>
      </c>
      <c r="V88" s="39"/>
      <c r="W88" s="39"/>
    </row>
    <row r="89" spans="1:23" s="18" customFormat="1" ht="12" x14ac:dyDescent="0.2">
      <c r="A89" s="31">
        <f>A88+1</f>
        <v>49</v>
      </c>
      <c r="B89" s="38" t="s">
        <v>47</v>
      </c>
      <c r="C89" s="27" t="s">
        <v>221</v>
      </c>
      <c r="D89" s="64" t="s">
        <v>171</v>
      </c>
      <c r="E89" s="41" t="s">
        <v>147</v>
      </c>
      <c r="F89" s="42">
        <v>44317</v>
      </c>
      <c r="G89" s="42">
        <v>44500</v>
      </c>
      <c r="H89" s="43">
        <v>65000</v>
      </c>
      <c r="I89" s="43">
        <v>4427.58</v>
      </c>
      <c r="J89" s="43">
        <v>0</v>
      </c>
      <c r="K89" s="43">
        <f>+H89*2.87%</f>
        <v>1865.5</v>
      </c>
      <c r="L89" s="43">
        <f>H89*7.1%</f>
        <v>4615</v>
      </c>
      <c r="M89" s="7">
        <f t="shared" si="202"/>
        <v>717.6</v>
      </c>
      <c r="N89" s="43">
        <f>+H89*3.04%</f>
        <v>1976</v>
      </c>
      <c r="O89" s="43">
        <f>H89*7.09%</f>
        <v>4608.5</v>
      </c>
      <c r="P89" s="43"/>
      <c r="Q89" s="43">
        <f>K89+L89+M89+N89+O89</f>
        <v>13782.6</v>
      </c>
      <c r="R89" s="43"/>
      <c r="S89" s="43">
        <f>+K89+N89+P89+R89+I89+J89</f>
        <v>8269.08</v>
      </c>
      <c r="T89" s="43">
        <f>+O89+M89+L89</f>
        <v>9941.1</v>
      </c>
      <c r="U89" s="44">
        <f>+H89-S89</f>
        <v>56730.92</v>
      </c>
      <c r="V89" s="45"/>
      <c r="W89" s="45"/>
    </row>
    <row r="90" spans="1:23" s="9" customFormat="1" ht="12" x14ac:dyDescent="0.2">
      <c r="A90" s="33" t="s">
        <v>130</v>
      </c>
      <c r="B90" s="16"/>
      <c r="C90" s="16"/>
      <c r="D90" s="63"/>
      <c r="E90" s="14"/>
      <c r="F90" s="14"/>
      <c r="G90" s="14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34"/>
      <c r="V90" s="39"/>
      <c r="W90" s="39"/>
    </row>
    <row r="91" spans="1:23" s="9" customFormat="1" ht="12" x14ac:dyDescent="0.2">
      <c r="A91" s="31">
        <f>A89+1</f>
        <v>50</v>
      </c>
      <c r="B91" s="27" t="s">
        <v>89</v>
      </c>
      <c r="C91" s="27" t="s">
        <v>181</v>
      </c>
      <c r="D91" s="62" t="s">
        <v>171</v>
      </c>
      <c r="E91" s="26" t="s">
        <v>3</v>
      </c>
      <c r="F91" s="28">
        <v>44197</v>
      </c>
      <c r="G91" s="28">
        <v>44561</v>
      </c>
      <c r="H91" s="7">
        <v>93500</v>
      </c>
      <c r="I91" s="7">
        <v>10576.41</v>
      </c>
      <c r="J91" s="7">
        <v>0</v>
      </c>
      <c r="K91" s="7">
        <f t="shared" ref="K91:K93" si="249">+H91*2.87%</f>
        <v>2683.45</v>
      </c>
      <c r="L91" s="7">
        <f t="shared" ref="L91:L93" si="250">H91*7.1%</f>
        <v>6638.4999999999991</v>
      </c>
      <c r="M91" s="7">
        <f t="shared" si="202"/>
        <v>717.6</v>
      </c>
      <c r="N91" s="7">
        <f t="shared" ref="N91:N93" si="251">+H91*3.04%</f>
        <v>2842.4</v>
      </c>
      <c r="O91" s="7">
        <f t="shared" ref="O91:O93" si="252">H91*7.09%</f>
        <v>6629.1500000000005</v>
      </c>
      <c r="P91" s="7"/>
      <c r="Q91" s="7">
        <f t="shared" ref="Q91:Q93" si="253">K91+L91+M91+N91+O91</f>
        <v>19511.099999999999</v>
      </c>
      <c r="R91" s="7"/>
      <c r="S91" s="7">
        <f t="shared" ref="S91:S93" si="254">+K91+N91+P91+R91+I91+J91</f>
        <v>16102.26</v>
      </c>
      <c r="T91" s="7">
        <f t="shared" ref="T91:T93" si="255">+O91+M91+L91</f>
        <v>13985.25</v>
      </c>
      <c r="U91" s="32">
        <f t="shared" ref="U91:U93" si="256">+H91-S91</f>
        <v>77397.740000000005</v>
      </c>
      <c r="V91" s="39"/>
      <c r="W91" s="39"/>
    </row>
    <row r="92" spans="1:23" s="9" customFormat="1" ht="12" x14ac:dyDescent="0.2">
      <c r="A92" s="31">
        <f>A91+1</f>
        <v>51</v>
      </c>
      <c r="B92" s="27" t="s">
        <v>73</v>
      </c>
      <c r="C92" s="27" t="s">
        <v>74</v>
      </c>
      <c r="D92" s="62" t="s">
        <v>171</v>
      </c>
      <c r="E92" s="26" t="s">
        <v>3</v>
      </c>
      <c r="F92" s="28">
        <v>44197</v>
      </c>
      <c r="G92" s="28">
        <v>44561</v>
      </c>
      <c r="H92" s="7">
        <v>80000</v>
      </c>
      <c r="I92" s="7">
        <v>7400.87</v>
      </c>
      <c r="J92" s="7">
        <v>0</v>
      </c>
      <c r="K92" s="7">
        <f t="shared" si="249"/>
        <v>2296</v>
      </c>
      <c r="L92" s="7">
        <f t="shared" si="250"/>
        <v>5679.9999999999991</v>
      </c>
      <c r="M92" s="7">
        <f t="shared" si="202"/>
        <v>717.6</v>
      </c>
      <c r="N92" s="7">
        <f t="shared" si="251"/>
        <v>2432</v>
      </c>
      <c r="O92" s="7">
        <f t="shared" si="252"/>
        <v>5672</v>
      </c>
      <c r="P92" s="7"/>
      <c r="Q92" s="7">
        <f t="shared" si="253"/>
        <v>16797.599999999999</v>
      </c>
      <c r="R92" s="7"/>
      <c r="S92" s="7">
        <f t="shared" si="254"/>
        <v>12128.869999999999</v>
      </c>
      <c r="T92" s="7">
        <f t="shared" si="255"/>
        <v>12069.599999999999</v>
      </c>
      <c r="U92" s="32">
        <f t="shared" si="256"/>
        <v>67871.13</v>
      </c>
      <c r="V92" s="39"/>
      <c r="W92" s="39"/>
    </row>
    <row r="93" spans="1:23" s="9" customFormat="1" ht="12" x14ac:dyDescent="0.2">
      <c r="A93" s="31">
        <f t="shared" ref="A93" si="257">A92+1</f>
        <v>52</v>
      </c>
      <c r="B93" s="27" t="s">
        <v>88</v>
      </c>
      <c r="C93" s="27" t="s">
        <v>74</v>
      </c>
      <c r="D93" s="62" t="s">
        <v>171</v>
      </c>
      <c r="E93" s="26" t="s">
        <v>3</v>
      </c>
      <c r="F93" s="28">
        <v>44197</v>
      </c>
      <c r="G93" s="28">
        <v>44561</v>
      </c>
      <c r="H93" s="7">
        <v>40000</v>
      </c>
      <c r="I93" s="7">
        <v>442.65</v>
      </c>
      <c r="J93" s="7">
        <v>0</v>
      </c>
      <c r="K93" s="7">
        <f t="shared" si="249"/>
        <v>1148</v>
      </c>
      <c r="L93" s="7">
        <f t="shared" si="250"/>
        <v>2839.9999999999995</v>
      </c>
      <c r="M93" s="7">
        <f t="shared" ref="M93" si="258">H93*1.15%</f>
        <v>460</v>
      </c>
      <c r="N93" s="7">
        <f t="shared" si="251"/>
        <v>1216</v>
      </c>
      <c r="O93" s="7">
        <f t="shared" si="252"/>
        <v>2836</v>
      </c>
      <c r="P93" s="7"/>
      <c r="Q93" s="7">
        <f t="shared" si="253"/>
        <v>8500</v>
      </c>
      <c r="R93" s="7"/>
      <c r="S93" s="7">
        <f t="shared" si="254"/>
        <v>2806.65</v>
      </c>
      <c r="T93" s="7">
        <f t="shared" si="255"/>
        <v>6136</v>
      </c>
      <c r="U93" s="32">
        <f t="shared" si="256"/>
        <v>37193.35</v>
      </c>
      <c r="V93" s="39"/>
      <c r="W93" s="39"/>
    </row>
    <row r="94" spans="1:23" s="9" customFormat="1" ht="12" x14ac:dyDescent="0.2">
      <c r="A94" s="33" t="s">
        <v>202</v>
      </c>
      <c r="B94" s="16"/>
      <c r="C94" s="16"/>
      <c r="D94" s="63"/>
      <c r="E94" s="14"/>
      <c r="F94" s="14"/>
      <c r="G94" s="14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34"/>
      <c r="V94" s="39"/>
      <c r="W94" s="39"/>
    </row>
    <row r="95" spans="1:23" s="18" customFormat="1" ht="12" x14ac:dyDescent="0.2">
      <c r="A95" s="31">
        <f>A93+1</f>
        <v>53</v>
      </c>
      <c r="B95" s="38" t="s">
        <v>53</v>
      </c>
      <c r="C95" s="38" t="s">
        <v>38</v>
      </c>
      <c r="D95" s="64" t="s">
        <v>171</v>
      </c>
      <c r="E95" s="41" t="s">
        <v>147</v>
      </c>
      <c r="F95" s="42">
        <v>44197</v>
      </c>
      <c r="G95" s="28">
        <v>44561</v>
      </c>
      <c r="H95" s="43">
        <v>65000</v>
      </c>
      <c r="I95" s="43">
        <v>4427.58</v>
      </c>
      <c r="J95" s="43">
        <v>0</v>
      </c>
      <c r="K95" s="43">
        <f>+H95*2.87%</f>
        <v>1865.5</v>
      </c>
      <c r="L95" s="43">
        <f>H95*7.1%</f>
        <v>4615</v>
      </c>
      <c r="M95" s="7">
        <f t="shared" ref="M95:M96" si="259">62400*1.15%</f>
        <v>717.6</v>
      </c>
      <c r="N95" s="43">
        <f>+H95*3.04%</f>
        <v>1976</v>
      </c>
      <c r="O95" s="43">
        <f>H95*7.09%</f>
        <v>4608.5</v>
      </c>
      <c r="P95" s="43"/>
      <c r="Q95" s="43">
        <f>K95+L95+M95+N95+O95</f>
        <v>13782.6</v>
      </c>
      <c r="R95" s="43"/>
      <c r="S95" s="43">
        <f>+K95+N95+P95+R95+I95+J95</f>
        <v>8269.08</v>
      </c>
      <c r="T95" s="43">
        <f>+O95+M95+L95</f>
        <v>9941.1</v>
      </c>
      <c r="U95" s="44">
        <f>+H95-S95</f>
        <v>56730.92</v>
      </c>
      <c r="V95" s="45"/>
      <c r="W95" s="45"/>
    </row>
    <row r="96" spans="1:23" s="18" customFormat="1" ht="12" x14ac:dyDescent="0.2">
      <c r="A96" s="31">
        <f>A95+1</f>
        <v>54</v>
      </c>
      <c r="B96" s="38" t="s">
        <v>232</v>
      </c>
      <c r="C96" s="38" t="s">
        <v>233</v>
      </c>
      <c r="D96" s="64" t="s">
        <v>239</v>
      </c>
      <c r="E96" s="41" t="s">
        <v>147</v>
      </c>
      <c r="F96" s="42">
        <v>44470</v>
      </c>
      <c r="G96" s="28">
        <v>44651</v>
      </c>
      <c r="H96" s="43">
        <v>45000</v>
      </c>
      <c r="I96" s="43">
        <v>1148.33</v>
      </c>
      <c r="J96" s="43">
        <v>0</v>
      </c>
      <c r="K96" s="43">
        <f>+H96*2.87%</f>
        <v>1291.5</v>
      </c>
      <c r="L96" s="43">
        <f>H96*7.1%</f>
        <v>3194.9999999999995</v>
      </c>
      <c r="M96" s="7">
        <f t="shared" si="259"/>
        <v>717.6</v>
      </c>
      <c r="N96" s="43">
        <f>+H96*3.04%</f>
        <v>1368</v>
      </c>
      <c r="O96" s="43">
        <f>H96*7.09%</f>
        <v>3190.5</v>
      </c>
      <c r="P96" s="43"/>
      <c r="Q96" s="43">
        <f>K96+L96+M96+N96+O96</f>
        <v>9762.6</v>
      </c>
      <c r="R96" s="43"/>
      <c r="S96" s="43">
        <f>+K96+N96+P96+R96+I96+J96</f>
        <v>3807.83</v>
      </c>
      <c r="T96" s="43">
        <f>+O96+M96+L96</f>
        <v>7103.0999999999995</v>
      </c>
      <c r="U96" s="44">
        <f>+H96-S96</f>
        <v>41192.17</v>
      </c>
      <c r="V96" s="45"/>
      <c r="W96" s="45"/>
    </row>
    <row r="97" spans="1:23" s="9" customFormat="1" ht="12" x14ac:dyDescent="0.2">
      <c r="A97" s="33" t="s">
        <v>203</v>
      </c>
      <c r="B97" s="16"/>
      <c r="C97" s="16"/>
      <c r="D97" s="63"/>
      <c r="E97" s="14"/>
      <c r="F97" s="14"/>
      <c r="G97" s="14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34"/>
      <c r="V97" s="39"/>
      <c r="W97" s="39"/>
    </row>
    <row r="98" spans="1:23" s="18" customFormat="1" ht="12" x14ac:dyDescent="0.2">
      <c r="A98" s="31">
        <f>A96+1</f>
        <v>55</v>
      </c>
      <c r="B98" s="38" t="s">
        <v>92</v>
      </c>
      <c r="C98" s="38" t="s">
        <v>93</v>
      </c>
      <c r="D98" s="64" t="s">
        <v>171</v>
      </c>
      <c r="E98" s="41" t="s">
        <v>147</v>
      </c>
      <c r="F98" s="42">
        <v>44256</v>
      </c>
      <c r="G98" s="42" t="s">
        <v>179</v>
      </c>
      <c r="H98" s="43">
        <v>51750</v>
      </c>
      <c r="I98" s="43">
        <v>2100.9899999999998</v>
      </c>
      <c r="J98" s="43">
        <v>0</v>
      </c>
      <c r="K98" s="43">
        <f>+H98*2.87%</f>
        <v>1485.2249999999999</v>
      </c>
      <c r="L98" s="43">
        <f>H98*7.1%</f>
        <v>3674.2499999999995</v>
      </c>
      <c r="M98" s="43">
        <f>H98*1.15%</f>
        <v>595.125</v>
      </c>
      <c r="N98" s="43">
        <f>+H98*3.04%</f>
        <v>1573.2</v>
      </c>
      <c r="O98" s="43">
        <f>H98*7.09%</f>
        <v>3669.0750000000003</v>
      </c>
      <c r="P98" s="43"/>
      <c r="Q98" s="43">
        <f>K98+L98+M98+N98+O98</f>
        <v>10996.875</v>
      </c>
      <c r="R98" s="43"/>
      <c r="S98" s="43">
        <f>+K98+N98+P98+R98+I98+J98</f>
        <v>5159.415</v>
      </c>
      <c r="T98" s="43">
        <f>+O98+M98+L98</f>
        <v>7938.4500000000007</v>
      </c>
      <c r="U98" s="44">
        <f>+H98-S98</f>
        <v>46590.584999999999</v>
      </c>
      <c r="V98" s="45"/>
      <c r="W98" s="45"/>
    </row>
    <row r="99" spans="1:23" s="9" customFormat="1" ht="12" x14ac:dyDescent="0.2">
      <c r="A99" s="33" t="s">
        <v>131</v>
      </c>
      <c r="B99" s="16"/>
      <c r="C99" s="16"/>
      <c r="D99" s="63"/>
      <c r="E99" s="14"/>
      <c r="F99" s="14"/>
      <c r="G99" s="14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34"/>
      <c r="V99" s="39"/>
      <c r="W99" s="39"/>
    </row>
    <row r="100" spans="1:23" s="9" customFormat="1" ht="12" x14ac:dyDescent="0.2">
      <c r="A100" s="31">
        <f>A98+1</f>
        <v>56</v>
      </c>
      <c r="B100" s="27" t="s">
        <v>30</v>
      </c>
      <c r="C100" s="27" t="s">
        <v>181</v>
      </c>
      <c r="D100" s="62" t="s">
        <v>171</v>
      </c>
      <c r="E100" s="26" t="s">
        <v>3</v>
      </c>
      <c r="F100" s="28">
        <v>44197</v>
      </c>
      <c r="G100" s="28">
        <v>44561</v>
      </c>
      <c r="H100" s="7">
        <v>97500</v>
      </c>
      <c r="I100" s="7">
        <v>11517.31</v>
      </c>
      <c r="J100" s="7">
        <v>0</v>
      </c>
      <c r="K100" s="7">
        <f t="shared" ref="K100" si="260">+H100*2.87%</f>
        <v>2798.25</v>
      </c>
      <c r="L100" s="7">
        <f t="shared" ref="L100" si="261">H100*7.1%</f>
        <v>6922.4999999999991</v>
      </c>
      <c r="M100" s="7">
        <f t="shared" ref="M100" si="262">62400*1.15%</f>
        <v>717.6</v>
      </c>
      <c r="N100" s="7">
        <f t="shared" ref="N100" si="263">+H100*3.04%</f>
        <v>2964</v>
      </c>
      <c r="O100" s="7">
        <f t="shared" ref="O100" si="264">H100*7.09%</f>
        <v>6912.7500000000009</v>
      </c>
      <c r="P100" s="7"/>
      <c r="Q100" s="7">
        <f t="shared" ref="Q100" si="265">K100+L100+M100+N100+O100</f>
        <v>20315.100000000002</v>
      </c>
      <c r="R100" s="7"/>
      <c r="S100" s="7">
        <f t="shared" ref="S100" si="266">+K100+N100+P100+R100+I100+J100</f>
        <v>17279.559999999998</v>
      </c>
      <c r="T100" s="7">
        <f t="shared" ref="T100" si="267">+O100+M100+L100</f>
        <v>14552.85</v>
      </c>
      <c r="U100" s="32">
        <f t="shared" ref="U100" si="268">+H100-S100</f>
        <v>80220.44</v>
      </c>
      <c r="V100" s="39"/>
      <c r="W100" s="39"/>
    </row>
    <row r="101" spans="1:23" s="9" customFormat="1" ht="12" x14ac:dyDescent="0.2">
      <c r="A101" s="33" t="s">
        <v>197</v>
      </c>
      <c r="B101" s="16"/>
      <c r="C101" s="16"/>
      <c r="D101" s="63"/>
      <c r="E101" s="14"/>
      <c r="F101" s="14"/>
      <c r="G101" s="14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34"/>
      <c r="V101" s="39"/>
      <c r="W101" s="39"/>
    </row>
    <row r="102" spans="1:23" s="9" customFormat="1" ht="12" x14ac:dyDescent="0.2">
      <c r="A102" s="31">
        <f>A100+1</f>
        <v>57</v>
      </c>
      <c r="B102" s="27" t="s">
        <v>198</v>
      </c>
      <c r="C102" s="27" t="s">
        <v>223</v>
      </c>
      <c r="D102" s="62" t="s">
        <v>171</v>
      </c>
      <c r="E102" s="26" t="s">
        <v>196</v>
      </c>
      <c r="F102" s="28">
        <v>44379</v>
      </c>
      <c r="G102" s="28">
        <v>44561</v>
      </c>
      <c r="H102" s="7">
        <v>92000</v>
      </c>
      <c r="I102" s="43">
        <v>10223.57</v>
      </c>
      <c r="J102" s="7">
        <v>0</v>
      </c>
      <c r="K102" s="7">
        <f t="shared" ref="K102" si="269">+H102*2.87%</f>
        <v>2640.4</v>
      </c>
      <c r="L102" s="7">
        <f t="shared" ref="L102" si="270">H102*7.1%</f>
        <v>6531.9999999999991</v>
      </c>
      <c r="M102" s="7">
        <f t="shared" ref="M102" si="271">62400*1.15%</f>
        <v>717.6</v>
      </c>
      <c r="N102" s="7">
        <f t="shared" ref="N102" si="272">+H102*3.04%</f>
        <v>2796.8</v>
      </c>
      <c r="O102" s="7">
        <f t="shared" ref="O102" si="273">H102*7.09%</f>
        <v>6522.8</v>
      </c>
      <c r="P102" s="7"/>
      <c r="Q102" s="7">
        <f t="shared" ref="Q102" si="274">K102+L102+M102+N102+O102</f>
        <v>19209.599999999999</v>
      </c>
      <c r="R102" s="7"/>
      <c r="S102" s="7">
        <f t="shared" ref="S102" si="275">+K102+N102+P102+R102+I102+J102</f>
        <v>15660.77</v>
      </c>
      <c r="T102" s="7">
        <f t="shared" ref="T102" si="276">+O102+M102+L102</f>
        <v>13772.4</v>
      </c>
      <c r="U102" s="32">
        <f t="shared" ref="U102" si="277">+H102-S102</f>
        <v>76339.23</v>
      </c>
      <c r="V102" s="39"/>
      <c r="W102" s="39"/>
    </row>
    <row r="103" spans="1:23" s="18" customFormat="1" ht="12" x14ac:dyDescent="0.2">
      <c r="A103" s="31">
        <f>A102+1</f>
        <v>58</v>
      </c>
      <c r="B103" s="38" t="s">
        <v>57</v>
      </c>
      <c r="C103" s="38" t="s">
        <v>14</v>
      </c>
      <c r="D103" s="64" t="s">
        <v>171</v>
      </c>
      <c r="E103" s="41" t="s">
        <v>3</v>
      </c>
      <c r="F103" s="42">
        <v>44197</v>
      </c>
      <c r="G103" s="28">
        <v>44561</v>
      </c>
      <c r="H103" s="43">
        <v>45000</v>
      </c>
      <c r="I103" s="43">
        <v>7165.64</v>
      </c>
      <c r="J103" s="43">
        <v>0</v>
      </c>
      <c r="K103" s="43">
        <f>+H103*2.87%</f>
        <v>1291.5</v>
      </c>
      <c r="L103" s="43">
        <f>H103*7.1%</f>
        <v>3194.9999999999995</v>
      </c>
      <c r="M103" s="43">
        <f>H103*1.15%</f>
        <v>517.5</v>
      </c>
      <c r="N103" s="43">
        <f>+H103*3.04%</f>
        <v>1368</v>
      </c>
      <c r="O103" s="43">
        <f>H103*7.09%</f>
        <v>3190.5</v>
      </c>
      <c r="P103" s="43"/>
      <c r="Q103" s="43">
        <f>K103+L103+M103+N103+O103</f>
        <v>9562.5</v>
      </c>
      <c r="R103" s="43"/>
      <c r="S103" s="43">
        <f>+K103+N103+P103+R103+I103+J103</f>
        <v>9825.14</v>
      </c>
      <c r="T103" s="43">
        <f>+O103+M103+L103</f>
        <v>6903</v>
      </c>
      <c r="U103" s="44">
        <f>+H103-S103</f>
        <v>35174.86</v>
      </c>
      <c r="V103" s="45"/>
      <c r="W103" s="45"/>
    </row>
    <row r="104" spans="1:23" s="9" customFormat="1" ht="12" x14ac:dyDescent="0.2">
      <c r="A104" s="33" t="s">
        <v>132</v>
      </c>
      <c r="B104" s="16"/>
      <c r="C104" s="16"/>
      <c r="D104" s="63"/>
      <c r="E104" s="14"/>
      <c r="F104" s="14"/>
      <c r="G104" s="14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34"/>
      <c r="V104" s="39"/>
      <c r="W104" s="39"/>
    </row>
    <row r="105" spans="1:23" s="9" customFormat="1" ht="12" x14ac:dyDescent="0.2">
      <c r="A105" s="31">
        <f>A103+1</f>
        <v>59</v>
      </c>
      <c r="B105" s="27" t="s">
        <v>98</v>
      </c>
      <c r="C105" s="27" t="s">
        <v>224</v>
      </c>
      <c r="D105" s="62" t="s">
        <v>239</v>
      </c>
      <c r="E105" s="26" t="s">
        <v>3</v>
      </c>
      <c r="F105" s="28">
        <v>44197</v>
      </c>
      <c r="G105" s="28">
        <v>44561</v>
      </c>
      <c r="H105" s="46">
        <v>155000</v>
      </c>
      <c r="I105" s="7">
        <v>25042.74</v>
      </c>
      <c r="J105" s="7">
        <v>0</v>
      </c>
      <c r="K105" s="7">
        <f t="shared" ref="K105" si="278">+H105*2.87%</f>
        <v>4448.5</v>
      </c>
      <c r="L105" s="7">
        <f t="shared" ref="L105" si="279">H105*7.1%</f>
        <v>11004.999999999998</v>
      </c>
      <c r="M105" s="7">
        <f t="shared" ref="M105:M106" si="280">62400*1.15%</f>
        <v>717.6</v>
      </c>
      <c r="N105" s="7">
        <f t="shared" ref="N105" si="281">+H105*3.04%</f>
        <v>4712</v>
      </c>
      <c r="O105" s="7">
        <f t="shared" ref="O105" si="282">H105*7.09%</f>
        <v>10989.5</v>
      </c>
      <c r="P105" s="7"/>
      <c r="Q105" s="7">
        <f t="shared" ref="Q105" si="283">K105+L105+M105+N105+O105</f>
        <v>31872.6</v>
      </c>
      <c r="R105" s="7"/>
      <c r="S105" s="7">
        <f t="shared" ref="S105" si="284">+K105+N105+P105+R105+I105+J105</f>
        <v>34203.240000000005</v>
      </c>
      <c r="T105" s="7">
        <f t="shared" ref="T105" si="285">+O105+M105+L105</f>
        <v>22712.1</v>
      </c>
      <c r="U105" s="32">
        <f t="shared" ref="U105" si="286">+H105-S105</f>
        <v>120796.76</v>
      </c>
      <c r="V105" s="39"/>
      <c r="W105" s="39"/>
    </row>
    <row r="106" spans="1:23" s="9" customFormat="1" ht="12" x14ac:dyDescent="0.2">
      <c r="A106" s="31">
        <f>A105+1</f>
        <v>60</v>
      </c>
      <c r="B106" s="27" t="s">
        <v>238</v>
      </c>
      <c r="C106" s="27" t="s">
        <v>190</v>
      </c>
      <c r="D106" s="62" t="s">
        <v>239</v>
      </c>
      <c r="E106" s="26" t="s">
        <v>3</v>
      </c>
      <c r="F106" s="42">
        <v>44470</v>
      </c>
      <c r="G106" s="28">
        <v>44651</v>
      </c>
      <c r="H106" s="46">
        <v>45000</v>
      </c>
      <c r="I106" s="43">
        <v>1148.33</v>
      </c>
      <c r="J106" s="43">
        <v>0</v>
      </c>
      <c r="K106" s="43">
        <f>+H106*2.87%</f>
        <v>1291.5</v>
      </c>
      <c r="L106" s="43">
        <f>H106*7.1%</f>
        <v>3194.9999999999995</v>
      </c>
      <c r="M106" s="7">
        <f t="shared" si="280"/>
        <v>717.6</v>
      </c>
      <c r="N106" s="43">
        <f>+H106*3.04%</f>
        <v>1368</v>
      </c>
      <c r="O106" s="43">
        <f>H106*7.09%</f>
        <v>3190.5</v>
      </c>
      <c r="P106" s="43"/>
      <c r="Q106" s="43">
        <f>K106+L106+M106+N106+O106</f>
        <v>9762.6</v>
      </c>
      <c r="R106" s="43"/>
      <c r="S106" s="43">
        <f>+K106+N106+P106+R106+I106+J106</f>
        <v>3807.83</v>
      </c>
      <c r="T106" s="43">
        <f>+O106+M106+L106</f>
        <v>7103.0999999999995</v>
      </c>
      <c r="U106" s="44">
        <f>+H106-S106</f>
        <v>41192.17</v>
      </c>
      <c r="V106" s="39"/>
      <c r="W106" s="39"/>
    </row>
    <row r="107" spans="1:23" s="9" customFormat="1" ht="12" x14ac:dyDescent="0.2">
      <c r="A107" s="33" t="s">
        <v>133</v>
      </c>
      <c r="B107" s="16"/>
      <c r="C107" s="16"/>
      <c r="D107" s="63"/>
      <c r="E107" s="14"/>
      <c r="F107" s="14"/>
      <c r="G107" s="14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34"/>
      <c r="V107" s="39"/>
      <c r="W107" s="39"/>
    </row>
    <row r="108" spans="1:23" s="9" customFormat="1" ht="12" x14ac:dyDescent="0.2">
      <c r="A108" s="31">
        <f>A106+1</f>
        <v>61</v>
      </c>
      <c r="B108" s="27" t="s">
        <v>49</v>
      </c>
      <c r="C108" s="27" t="s">
        <v>225</v>
      </c>
      <c r="D108" s="62" t="s">
        <v>171</v>
      </c>
      <c r="E108" s="26" t="s">
        <v>147</v>
      </c>
      <c r="F108" s="28">
        <v>44197</v>
      </c>
      <c r="G108" s="28">
        <v>44561</v>
      </c>
      <c r="H108" s="7">
        <v>80000</v>
      </c>
      <c r="I108" s="7">
        <v>7103.34</v>
      </c>
      <c r="J108" s="7">
        <v>0</v>
      </c>
      <c r="K108" s="7">
        <f t="shared" ref="K108" si="287">+H108*2.87%</f>
        <v>2296</v>
      </c>
      <c r="L108" s="7">
        <f t="shared" ref="L108" si="288">H108*7.1%</f>
        <v>5679.9999999999991</v>
      </c>
      <c r="M108" s="7">
        <f t="shared" ref="M108" si="289">62400*1.15%</f>
        <v>717.6</v>
      </c>
      <c r="N108" s="7">
        <f t="shared" ref="N108" si="290">+H108*3.04%</f>
        <v>2432</v>
      </c>
      <c r="O108" s="7">
        <f t="shared" ref="O108" si="291">H108*7.09%</f>
        <v>5672</v>
      </c>
      <c r="P108" s="7">
        <v>1190.1199999999999</v>
      </c>
      <c r="Q108" s="7">
        <f t="shared" ref="Q108" si="292">K108+L108+M108+N108+O108</f>
        <v>16797.599999999999</v>
      </c>
      <c r="R108" s="7"/>
      <c r="S108" s="7">
        <f t="shared" ref="S108" si="293">+K108+N108+P108+R108+I108+J108</f>
        <v>13021.46</v>
      </c>
      <c r="T108" s="7">
        <f t="shared" ref="T108" si="294">+O108+M108+L108</f>
        <v>12069.599999999999</v>
      </c>
      <c r="U108" s="32">
        <f t="shared" ref="U108" si="295">+H108-S108</f>
        <v>66978.540000000008</v>
      </c>
      <c r="V108" s="39"/>
      <c r="W108" s="39"/>
    </row>
    <row r="109" spans="1:23" s="18" customFormat="1" ht="12" x14ac:dyDescent="0.2">
      <c r="A109" s="33" t="s">
        <v>134</v>
      </c>
      <c r="B109" s="16"/>
      <c r="C109" s="16"/>
      <c r="D109" s="63"/>
      <c r="E109" s="14"/>
      <c r="F109" s="14"/>
      <c r="G109" s="14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34"/>
      <c r="V109" s="39"/>
      <c r="W109" s="39"/>
    </row>
    <row r="110" spans="1:23" s="9" customFormat="1" ht="12" x14ac:dyDescent="0.2">
      <c r="A110" s="31">
        <f>A108+1</f>
        <v>62</v>
      </c>
      <c r="B110" s="27" t="s">
        <v>15</v>
      </c>
      <c r="C110" s="27" t="s">
        <v>16</v>
      </c>
      <c r="D110" s="62" t="s">
        <v>171</v>
      </c>
      <c r="E110" s="26" t="s">
        <v>3</v>
      </c>
      <c r="F110" s="28">
        <v>44197</v>
      </c>
      <c r="G110" s="28">
        <v>44561</v>
      </c>
      <c r="H110" s="7">
        <v>100000</v>
      </c>
      <c r="I110" s="7">
        <v>12105.37</v>
      </c>
      <c r="J110" s="7">
        <v>0</v>
      </c>
      <c r="K110" s="7">
        <f t="shared" ref="K110" si="296">+H110*2.87%</f>
        <v>2870</v>
      </c>
      <c r="L110" s="7">
        <f t="shared" ref="L110" si="297">H110*7.1%</f>
        <v>7099.9999999999991</v>
      </c>
      <c r="M110" s="7">
        <f t="shared" ref="M110:M112" si="298">62400*1.15%</f>
        <v>717.6</v>
      </c>
      <c r="N110" s="7">
        <f t="shared" ref="N110" si="299">+H110*3.04%</f>
        <v>3040</v>
      </c>
      <c r="O110" s="7">
        <f t="shared" ref="O110" si="300">H110*7.09%</f>
        <v>7090.0000000000009</v>
      </c>
      <c r="P110" s="7"/>
      <c r="Q110" s="7">
        <f t="shared" ref="Q110" si="301">K110+L110+M110+N110+O110</f>
        <v>20817.600000000002</v>
      </c>
      <c r="R110" s="7">
        <v>28648.36</v>
      </c>
      <c r="S110" s="7">
        <f t="shared" ref="S110" si="302">+K110+N110+P110+R110+I110+J110</f>
        <v>46663.73</v>
      </c>
      <c r="T110" s="7">
        <f t="shared" ref="T110" si="303">+O110+M110+L110</f>
        <v>14907.6</v>
      </c>
      <c r="U110" s="32">
        <f t="shared" ref="U110" si="304">+H110-S110</f>
        <v>53336.27</v>
      </c>
      <c r="V110" s="39"/>
      <c r="W110" s="39"/>
    </row>
    <row r="111" spans="1:23" s="9" customFormat="1" ht="12" x14ac:dyDescent="0.2">
      <c r="A111" s="31">
        <f>A110+1</f>
        <v>63</v>
      </c>
      <c r="B111" s="27" t="s">
        <v>75</v>
      </c>
      <c r="C111" s="27" t="s">
        <v>5</v>
      </c>
      <c r="D111" s="62" t="s">
        <v>171</v>
      </c>
      <c r="E111" s="26" t="s">
        <v>3</v>
      </c>
      <c r="F111" s="28">
        <v>44197</v>
      </c>
      <c r="G111" s="28">
        <v>44561</v>
      </c>
      <c r="H111" s="7">
        <v>65000</v>
      </c>
      <c r="I111" s="7">
        <v>4189.55</v>
      </c>
      <c r="J111" s="7">
        <v>0</v>
      </c>
      <c r="K111" s="7">
        <f t="shared" ref="K111" si="305">+H111*2.87%</f>
        <v>1865.5</v>
      </c>
      <c r="L111" s="7">
        <f t="shared" ref="L111" si="306">H111*7.1%</f>
        <v>4615</v>
      </c>
      <c r="M111" s="7">
        <f t="shared" si="298"/>
        <v>717.6</v>
      </c>
      <c r="N111" s="7">
        <f t="shared" ref="N111" si="307">+H111*3.04%</f>
        <v>1976</v>
      </c>
      <c r="O111" s="7">
        <f t="shared" ref="O111" si="308">H111*7.09%</f>
        <v>4608.5</v>
      </c>
      <c r="P111" s="7">
        <v>1190.1199999999999</v>
      </c>
      <c r="Q111" s="7">
        <f t="shared" ref="Q111" si="309">K111+L111+M111+N111+O111</f>
        <v>13782.6</v>
      </c>
      <c r="R111" s="7"/>
      <c r="S111" s="7">
        <f t="shared" ref="S111" si="310">+K111+N111+P111+R111+I111+J111</f>
        <v>9221.17</v>
      </c>
      <c r="T111" s="7">
        <f t="shared" ref="T111" si="311">+O111+M111+L111</f>
        <v>9941.1</v>
      </c>
      <c r="U111" s="32">
        <f t="shared" ref="U111" si="312">+H111-S111</f>
        <v>55778.83</v>
      </c>
      <c r="V111" s="39"/>
      <c r="W111" s="39"/>
    </row>
    <row r="112" spans="1:23" s="9" customFormat="1" ht="12" x14ac:dyDescent="0.2">
      <c r="A112" s="31">
        <f>A111+1</f>
        <v>64</v>
      </c>
      <c r="B112" s="27" t="s">
        <v>234</v>
      </c>
      <c r="C112" s="27" t="s">
        <v>7</v>
      </c>
      <c r="D112" s="62" t="s">
        <v>239</v>
      </c>
      <c r="E112" s="26" t="s">
        <v>3</v>
      </c>
      <c r="F112" s="42">
        <v>44470</v>
      </c>
      <c r="G112" s="28">
        <v>44651</v>
      </c>
      <c r="H112" s="7">
        <v>45000</v>
      </c>
      <c r="I112" s="43">
        <v>1148.33</v>
      </c>
      <c r="J112" s="43">
        <v>0</v>
      </c>
      <c r="K112" s="43">
        <f>+H112*2.87%</f>
        <v>1291.5</v>
      </c>
      <c r="L112" s="43">
        <f>H112*7.1%</f>
        <v>3194.9999999999995</v>
      </c>
      <c r="M112" s="7">
        <f t="shared" si="298"/>
        <v>717.6</v>
      </c>
      <c r="N112" s="43">
        <f>+H112*3.04%</f>
        <v>1368</v>
      </c>
      <c r="O112" s="43">
        <f>H112*7.09%</f>
        <v>3190.5</v>
      </c>
      <c r="P112" s="43"/>
      <c r="Q112" s="43">
        <f>K112+L112+M112+N112+O112</f>
        <v>9762.6</v>
      </c>
      <c r="R112" s="43"/>
      <c r="S112" s="43">
        <f>+K112+N112+P112+R112+I112+J112</f>
        <v>3807.83</v>
      </c>
      <c r="T112" s="43">
        <f>+O112+M112+L112</f>
        <v>7103.0999999999995</v>
      </c>
      <c r="U112" s="44">
        <f>+H112-S112</f>
        <v>41192.17</v>
      </c>
      <c r="V112" s="39"/>
      <c r="W112" s="39"/>
    </row>
    <row r="113" spans="1:23" s="18" customFormat="1" ht="12" x14ac:dyDescent="0.2">
      <c r="A113" s="33" t="s">
        <v>135</v>
      </c>
      <c r="B113" s="16"/>
      <c r="C113" s="16"/>
      <c r="D113" s="63"/>
      <c r="E113" s="14"/>
      <c r="F113" s="14"/>
      <c r="G113" s="14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34"/>
      <c r="V113" s="39"/>
      <c r="W113" s="39"/>
    </row>
    <row r="114" spans="1:23" s="9" customFormat="1" ht="12" x14ac:dyDescent="0.2">
      <c r="A114" s="31">
        <f>A112+1</f>
        <v>65</v>
      </c>
      <c r="B114" s="27" t="s">
        <v>31</v>
      </c>
      <c r="C114" s="27" t="s">
        <v>226</v>
      </c>
      <c r="D114" s="62" t="s">
        <v>171</v>
      </c>
      <c r="E114" s="26" t="s">
        <v>147</v>
      </c>
      <c r="F114" s="28">
        <v>44197</v>
      </c>
      <c r="G114" s="28">
        <v>44561</v>
      </c>
      <c r="H114" s="7">
        <v>70000</v>
      </c>
      <c r="I114" s="7">
        <v>5368.48</v>
      </c>
      <c r="J114" s="7">
        <v>0</v>
      </c>
      <c r="K114" s="7">
        <f t="shared" ref="K114" si="313">+H114*2.87%</f>
        <v>2009</v>
      </c>
      <c r="L114" s="7">
        <f t="shared" ref="L114" si="314">H114*7.1%</f>
        <v>4970</v>
      </c>
      <c r="M114" s="7">
        <f t="shared" ref="M114" si="315">H114*1.15%</f>
        <v>805</v>
      </c>
      <c r="N114" s="7">
        <f t="shared" ref="N114" si="316">+H114*3.04%</f>
        <v>2128</v>
      </c>
      <c r="O114" s="7">
        <f t="shared" ref="O114" si="317">H114*7.09%</f>
        <v>4963</v>
      </c>
      <c r="P114" s="7"/>
      <c r="Q114" s="7">
        <f t="shared" ref="Q114" si="318">K114+L114+M114+N114+O114</f>
        <v>14875</v>
      </c>
      <c r="R114" s="7"/>
      <c r="S114" s="7">
        <f t="shared" ref="S114" si="319">+K114+N114+P114+R114+I114+J114</f>
        <v>9505.48</v>
      </c>
      <c r="T114" s="7">
        <f t="shared" ref="T114" si="320">+O114+M114+L114</f>
        <v>10738</v>
      </c>
      <c r="U114" s="32">
        <f t="shared" ref="U114" si="321">+H114-S114</f>
        <v>60494.520000000004</v>
      </c>
      <c r="V114" s="39"/>
      <c r="W114" s="39"/>
    </row>
    <row r="115" spans="1:23" s="18" customFormat="1" ht="12" x14ac:dyDescent="0.2">
      <c r="A115" s="33" t="s">
        <v>136</v>
      </c>
      <c r="B115" s="16"/>
      <c r="C115" s="16"/>
      <c r="D115" s="63"/>
      <c r="E115" s="14"/>
      <c r="F115" s="14"/>
      <c r="G115" s="14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34"/>
      <c r="V115" s="39"/>
      <c r="W115" s="39"/>
    </row>
    <row r="116" spans="1:23" s="9" customFormat="1" ht="12" x14ac:dyDescent="0.2">
      <c r="A116" s="31">
        <f>A114+1</f>
        <v>66</v>
      </c>
      <c r="B116" s="27" t="s">
        <v>85</v>
      </c>
      <c r="C116" s="27" t="s">
        <v>180</v>
      </c>
      <c r="D116" s="62" t="s">
        <v>171</v>
      </c>
      <c r="E116" s="26" t="s">
        <v>3</v>
      </c>
      <c r="F116" s="28">
        <v>44228</v>
      </c>
      <c r="G116" s="28">
        <v>44561</v>
      </c>
      <c r="H116" s="7">
        <v>155000</v>
      </c>
      <c r="I116" s="7">
        <v>25042.74</v>
      </c>
      <c r="J116" s="7">
        <v>0</v>
      </c>
      <c r="K116" s="7">
        <f t="shared" ref="K116:K118" si="322">+H116*2.87%</f>
        <v>4448.5</v>
      </c>
      <c r="L116" s="7">
        <f t="shared" ref="L116:L118" si="323">H116*7.1%</f>
        <v>11004.999999999998</v>
      </c>
      <c r="M116" s="7">
        <f t="shared" ref="M116:M117" si="324">62400*1.15%</f>
        <v>717.6</v>
      </c>
      <c r="N116" s="7">
        <f t="shared" ref="N116:N118" si="325">+H116*3.04%</f>
        <v>4712</v>
      </c>
      <c r="O116" s="7">
        <f t="shared" ref="O116:O118" si="326">H116*7.09%</f>
        <v>10989.5</v>
      </c>
      <c r="P116" s="7"/>
      <c r="Q116" s="7">
        <f t="shared" ref="Q116:Q118" si="327">K116+L116+M116+N116+O116</f>
        <v>31872.6</v>
      </c>
      <c r="R116" s="7"/>
      <c r="S116" s="7">
        <f t="shared" ref="S116:S118" si="328">+K116+N116+P116+R116+I116+J116</f>
        <v>34203.240000000005</v>
      </c>
      <c r="T116" s="7">
        <f t="shared" ref="T116:T118" si="329">+O116+M116+L116</f>
        <v>22712.1</v>
      </c>
      <c r="U116" s="32">
        <f t="shared" ref="U116:U118" si="330">+H116-S116</f>
        <v>120796.76</v>
      </c>
      <c r="V116" s="39"/>
      <c r="W116" s="39"/>
    </row>
    <row r="117" spans="1:23" s="9" customFormat="1" ht="12" x14ac:dyDescent="0.2">
      <c r="A117" s="31">
        <f>A116+1</f>
        <v>67</v>
      </c>
      <c r="B117" s="27" t="s">
        <v>70</v>
      </c>
      <c r="C117" s="27" t="s">
        <v>181</v>
      </c>
      <c r="D117" s="62" t="s">
        <v>171</v>
      </c>
      <c r="E117" s="26" t="s">
        <v>3</v>
      </c>
      <c r="F117" s="28">
        <v>44197</v>
      </c>
      <c r="G117" s="28">
        <v>44561</v>
      </c>
      <c r="H117" s="7">
        <v>89250</v>
      </c>
      <c r="I117" s="7">
        <v>9279.17</v>
      </c>
      <c r="J117" s="7">
        <v>0</v>
      </c>
      <c r="K117" s="7">
        <f t="shared" si="322"/>
        <v>2561.4749999999999</v>
      </c>
      <c r="L117" s="7">
        <f t="shared" si="323"/>
        <v>6336.7499999999991</v>
      </c>
      <c r="M117" s="7">
        <f t="shared" si="324"/>
        <v>717.6</v>
      </c>
      <c r="N117" s="7">
        <f t="shared" si="325"/>
        <v>2713.2</v>
      </c>
      <c r="O117" s="7">
        <f t="shared" si="326"/>
        <v>6327.8250000000007</v>
      </c>
      <c r="P117" s="7">
        <v>1190.1199999999999</v>
      </c>
      <c r="Q117" s="7">
        <f t="shared" si="327"/>
        <v>18656.849999999999</v>
      </c>
      <c r="R117" s="7"/>
      <c r="S117" s="7">
        <f t="shared" si="328"/>
        <v>15743.965</v>
      </c>
      <c r="T117" s="7">
        <f t="shared" si="329"/>
        <v>13382.174999999999</v>
      </c>
      <c r="U117" s="32">
        <f t="shared" si="330"/>
        <v>73506.035000000003</v>
      </c>
      <c r="V117" s="39"/>
      <c r="W117" s="39"/>
    </row>
    <row r="118" spans="1:23" s="9" customFormat="1" ht="12" x14ac:dyDescent="0.2">
      <c r="A118" s="31">
        <f>A117+1</f>
        <v>68</v>
      </c>
      <c r="B118" s="27" t="s">
        <v>76</v>
      </c>
      <c r="C118" s="27" t="s">
        <v>12</v>
      </c>
      <c r="D118" s="62" t="s">
        <v>171</v>
      </c>
      <c r="E118" s="26" t="s">
        <v>3</v>
      </c>
      <c r="F118" s="28">
        <v>44197</v>
      </c>
      <c r="G118" s="28">
        <v>44561</v>
      </c>
      <c r="H118" s="7">
        <v>50000</v>
      </c>
      <c r="I118" s="7">
        <v>0</v>
      </c>
      <c r="J118" s="7">
        <v>0</v>
      </c>
      <c r="K118" s="7">
        <f t="shared" si="322"/>
        <v>1435</v>
      </c>
      <c r="L118" s="7">
        <f t="shared" si="323"/>
        <v>3549.9999999999995</v>
      </c>
      <c r="M118" s="7">
        <f t="shared" ref="M118" si="331">H118*1.15%</f>
        <v>575</v>
      </c>
      <c r="N118" s="7">
        <f t="shared" si="325"/>
        <v>1520</v>
      </c>
      <c r="O118" s="7">
        <f t="shared" si="326"/>
        <v>3545.0000000000005</v>
      </c>
      <c r="P118" s="7"/>
      <c r="Q118" s="7">
        <f t="shared" si="327"/>
        <v>10625</v>
      </c>
      <c r="R118" s="7"/>
      <c r="S118" s="7">
        <f t="shared" si="328"/>
        <v>2955</v>
      </c>
      <c r="T118" s="7">
        <f t="shared" si="329"/>
        <v>7670</v>
      </c>
      <c r="U118" s="32">
        <f t="shared" si="330"/>
        <v>47045</v>
      </c>
      <c r="V118" s="39"/>
      <c r="W118" s="39"/>
    </row>
    <row r="119" spans="1:23" s="9" customFormat="1" ht="12" x14ac:dyDescent="0.2">
      <c r="A119" s="58" t="s">
        <v>172</v>
      </c>
      <c r="B119" s="59"/>
      <c r="C119" s="59"/>
      <c r="D119" s="65"/>
      <c r="E119" s="10"/>
      <c r="F119" s="11"/>
      <c r="G119" s="11"/>
      <c r="H119" s="11"/>
      <c r="I119" s="11"/>
      <c r="J119" s="11"/>
      <c r="K119" s="11"/>
      <c r="L119" s="11"/>
      <c r="M119" s="11"/>
      <c r="N119" s="12"/>
      <c r="O119" s="11"/>
      <c r="P119" s="12"/>
      <c r="Q119" s="11"/>
      <c r="R119" s="11"/>
      <c r="S119" s="11"/>
      <c r="T119" s="13"/>
      <c r="U119" s="36"/>
      <c r="V119" s="39"/>
      <c r="W119" s="39"/>
    </row>
    <row r="120" spans="1:23" s="18" customFormat="1" ht="12" x14ac:dyDescent="0.2">
      <c r="A120" s="33" t="s">
        <v>100</v>
      </c>
      <c r="B120" s="16"/>
      <c r="C120" s="16"/>
      <c r="D120" s="63"/>
      <c r="E120" s="14"/>
      <c r="F120" s="14"/>
      <c r="G120" s="14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34"/>
      <c r="V120" s="39"/>
      <c r="W120" s="39"/>
    </row>
    <row r="121" spans="1:23" s="9" customFormat="1" ht="12" x14ac:dyDescent="0.2">
      <c r="A121" s="31">
        <f>A118+1</f>
        <v>69</v>
      </c>
      <c r="B121" s="27" t="s">
        <v>66</v>
      </c>
      <c r="C121" s="27" t="s">
        <v>227</v>
      </c>
      <c r="D121" s="62" t="s">
        <v>171</v>
      </c>
      <c r="E121" s="26" t="s">
        <v>3</v>
      </c>
      <c r="F121" s="28">
        <v>44228</v>
      </c>
      <c r="G121" s="28">
        <v>44561</v>
      </c>
      <c r="H121" s="7">
        <v>45000</v>
      </c>
      <c r="I121" s="7">
        <v>1148.33</v>
      </c>
      <c r="J121" s="7">
        <v>0</v>
      </c>
      <c r="K121" s="7">
        <f t="shared" ref="K121" si="332">+H121*2.87%</f>
        <v>1291.5</v>
      </c>
      <c r="L121" s="7">
        <f t="shared" ref="L121" si="333">H121*7.1%</f>
        <v>3194.9999999999995</v>
      </c>
      <c r="M121" s="7">
        <f t="shared" ref="M121" si="334">H121*1.15%</f>
        <v>517.5</v>
      </c>
      <c r="N121" s="7">
        <f t="shared" ref="N121" si="335">+H121*3.04%</f>
        <v>1368</v>
      </c>
      <c r="O121" s="7">
        <f t="shared" ref="O121" si="336">H121*7.09%</f>
        <v>3190.5</v>
      </c>
      <c r="P121" s="7"/>
      <c r="Q121" s="7">
        <f t="shared" ref="Q121" si="337">K121+L121+M121+N121+O121</f>
        <v>9562.5</v>
      </c>
      <c r="R121" s="7"/>
      <c r="S121" s="7">
        <f t="shared" ref="S121" si="338">+K121+N121+P121+R121+I121+J121</f>
        <v>3807.83</v>
      </c>
      <c r="T121" s="7">
        <f t="shared" ref="T121" si="339">+O121+M121+L121</f>
        <v>6903</v>
      </c>
      <c r="U121" s="32">
        <f t="shared" ref="U121" si="340">+H121-S121</f>
        <v>41192.17</v>
      </c>
      <c r="V121" s="39"/>
      <c r="W121" s="39"/>
    </row>
    <row r="122" spans="1:23" s="18" customFormat="1" ht="12" x14ac:dyDescent="0.2">
      <c r="A122" s="33" t="s">
        <v>101</v>
      </c>
      <c r="B122" s="16"/>
      <c r="C122" s="16"/>
      <c r="D122" s="63"/>
      <c r="E122" s="14"/>
      <c r="F122" s="14"/>
      <c r="G122" s="14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34"/>
      <c r="V122" s="39"/>
      <c r="W122" s="39"/>
    </row>
    <row r="123" spans="1:23" s="9" customFormat="1" ht="12" x14ac:dyDescent="0.2">
      <c r="A123" s="31">
        <f>A121+1</f>
        <v>70</v>
      </c>
      <c r="B123" s="27" t="s">
        <v>99</v>
      </c>
      <c r="C123" s="27" t="s">
        <v>12</v>
      </c>
      <c r="D123" s="62" t="s">
        <v>171</v>
      </c>
      <c r="E123" s="26" t="s">
        <v>3</v>
      </c>
      <c r="F123" s="28">
        <v>44228</v>
      </c>
      <c r="G123" s="28">
        <v>44561</v>
      </c>
      <c r="H123" s="7">
        <v>75000</v>
      </c>
      <c r="I123" s="7">
        <v>6309.38</v>
      </c>
      <c r="J123" s="7">
        <v>0</v>
      </c>
      <c r="K123" s="7">
        <f t="shared" ref="K123" si="341">+H123*2.87%</f>
        <v>2152.5</v>
      </c>
      <c r="L123" s="7">
        <f t="shared" ref="L123" si="342">H123*7.1%</f>
        <v>5324.9999999999991</v>
      </c>
      <c r="M123" s="7">
        <f t="shared" ref="M123" si="343">62400*1.15%</f>
        <v>717.6</v>
      </c>
      <c r="N123" s="7">
        <f t="shared" ref="N123" si="344">+H123*3.04%</f>
        <v>2280</v>
      </c>
      <c r="O123" s="7">
        <f t="shared" ref="O123" si="345">H123*7.09%</f>
        <v>5317.5</v>
      </c>
      <c r="P123" s="7"/>
      <c r="Q123" s="7">
        <f t="shared" ref="Q123" si="346">K123+L123+M123+N123+O123</f>
        <v>15792.599999999999</v>
      </c>
      <c r="R123" s="7"/>
      <c r="S123" s="7">
        <f t="shared" ref="S123" si="347">+K123+N123+P123+R123+I123+J123</f>
        <v>10741.880000000001</v>
      </c>
      <c r="T123" s="7">
        <f t="shared" ref="T123" si="348">+O123+M123+L123</f>
        <v>11360.099999999999</v>
      </c>
      <c r="U123" s="32">
        <f t="shared" ref="U123" si="349">+H123-S123</f>
        <v>64258.119999999995</v>
      </c>
      <c r="V123" s="39"/>
      <c r="W123" s="39"/>
    </row>
    <row r="124" spans="1:23" s="18" customFormat="1" ht="12" x14ac:dyDescent="0.2">
      <c r="A124" s="33" t="s">
        <v>102</v>
      </c>
      <c r="B124" s="16"/>
      <c r="C124" s="16"/>
      <c r="D124" s="63"/>
      <c r="E124" s="14"/>
      <c r="F124" s="14"/>
      <c r="G124" s="14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34"/>
      <c r="V124" s="39"/>
      <c r="W124" s="39"/>
    </row>
    <row r="125" spans="1:23" s="9" customFormat="1" ht="12" x14ac:dyDescent="0.2">
      <c r="A125" s="31">
        <f>A123+1</f>
        <v>71</v>
      </c>
      <c r="B125" s="27" t="s">
        <v>87</v>
      </c>
      <c r="C125" s="27" t="s">
        <v>21</v>
      </c>
      <c r="D125" s="62" t="s">
        <v>171</v>
      </c>
      <c r="E125" s="26" t="s">
        <v>3</v>
      </c>
      <c r="F125" s="28">
        <v>44256</v>
      </c>
      <c r="G125" s="28">
        <v>44469</v>
      </c>
      <c r="H125" s="7">
        <v>45000</v>
      </c>
      <c r="I125" s="7">
        <v>1148.33</v>
      </c>
      <c r="J125" s="7">
        <v>0</v>
      </c>
      <c r="K125" s="7">
        <f t="shared" ref="K125:K126" si="350">+H125*2.87%</f>
        <v>1291.5</v>
      </c>
      <c r="L125" s="7">
        <f t="shared" ref="L125:L126" si="351">H125*7.1%</f>
        <v>3194.9999999999995</v>
      </c>
      <c r="M125" s="7">
        <f t="shared" ref="M125:M126" si="352">H125*1.15%</f>
        <v>517.5</v>
      </c>
      <c r="N125" s="7">
        <f t="shared" ref="N125:N126" si="353">+H125*3.04%</f>
        <v>1368</v>
      </c>
      <c r="O125" s="7">
        <f t="shared" ref="O125:O126" si="354">H125*7.09%</f>
        <v>3190.5</v>
      </c>
      <c r="P125" s="7"/>
      <c r="Q125" s="7">
        <f t="shared" ref="Q125:Q126" si="355">K125+L125+M125+N125+O125</f>
        <v>9562.5</v>
      </c>
      <c r="R125" s="7"/>
      <c r="S125" s="7">
        <f t="shared" ref="S125:S126" si="356">+K125+N125+P125+R125+I125+J125</f>
        <v>3807.83</v>
      </c>
      <c r="T125" s="7">
        <f t="shared" ref="T125:T126" si="357">+O125+M125+L125</f>
        <v>6903</v>
      </c>
      <c r="U125" s="32">
        <f t="shared" ref="U125:U126" si="358">+H125-S125</f>
        <v>41192.17</v>
      </c>
      <c r="V125" s="39"/>
      <c r="W125" s="39"/>
    </row>
    <row r="126" spans="1:23" s="9" customFormat="1" ht="12" x14ac:dyDescent="0.2">
      <c r="A126" s="31">
        <f>A125+1</f>
        <v>72</v>
      </c>
      <c r="B126" s="27" t="s">
        <v>39</v>
      </c>
      <c r="C126" s="27" t="s">
        <v>229</v>
      </c>
      <c r="D126" s="62" t="s">
        <v>171</v>
      </c>
      <c r="E126" s="26" t="s">
        <v>147</v>
      </c>
      <c r="F126" s="28">
        <v>44197</v>
      </c>
      <c r="G126" s="28">
        <v>44561</v>
      </c>
      <c r="H126" s="7">
        <v>45000</v>
      </c>
      <c r="I126" s="7">
        <v>1148.33</v>
      </c>
      <c r="J126" s="7">
        <v>0</v>
      </c>
      <c r="K126" s="7">
        <f t="shared" ref="K126" si="359">+H126*2.87%</f>
        <v>1291.5</v>
      </c>
      <c r="L126" s="7">
        <f t="shared" ref="L126" si="360">H126*7.1%</f>
        <v>3194.9999999999995</v>
      </c>
      <c r="M126" s="7">
        <f t="shared" ref="M126" si="361">H126*1.15%</f>
        <v>517.5</v>
      </c>
      <c r="N126" s="7">
        <f t="shared" ref="N126" si="362">+H126*3.04%</f>
        <v>1368</v>
      </c>
      <c r="O126" s="7">
        <f t="shared" ref="O126" si="363">H126*7.09%</f>
        <v>3190.5</v>
      </c>
      <c r="P126" s="7"/>
      <c r="Q126" s="7">
        <f t="shared" ref="Q126" si="364">K126+L126+M126+N126+O126</f>
        <v>9562.5</v>
      </c>
      <c r="R126" s="7"/>
      <c r="S126" s="7">
        <f t="shared" ref="S126" si="365">+K126+N126+P126+R126+I126+J126</f>
        <v>3807.83</v>
      </c>
      <c r="T126" s="7">
        <f t="shared" ref="T126" si="366">+O126+M126+L126</f>
        <v>6903</v>
      </c>
      <c r="U126" s="32">
        <f t="shared" ref="U126" si="367">+H126-S126</f>
        <v>41192.17</v>
      </c>
      <c r="V126" s="39"/>
      <c r="W126" s="39"/>
    </row>
    <row r="127" spans="1:23" s="17" customFormat="1" ht="12" x14ac:dyDescent="0.2">
      <c r="A127" s="58" t="s">
        <v>173</v>
      </c>
      <c r="B127" s="59"/>
      <c r="C127" s="59"/>
      <c r="D127" s="65"/>
      <c r="E127" s="10"/>
      <c r="F127" s="11"/>
      <c r="G127" s="11"/>
      <c r="H127" s="11"/>
      <c r="I127" s="11"/>
      <c r="J127" s="11"/>
      <c r="K127" s="11"/>
      <c r="L127" s="11"/>
      <c r="M127" s="11"/>
      <c r="N127" s="12"/>
      <c r="O127" s="11"/>
      <c r="P127" s="11"/>
      <c r="Q127" s="11"/>
      <c r="R127" s="11"/>
      <c r="S127" s="11"/>
      <c r="T127" s="15"/>
      <c r="U127" s="37"/>
      <c r="V127" s="39"/>
      <c r="W127" s="39"/>
    </row>
    <row r="128" spans="1:23" s="9" customFormat="1" ht="12" x14ac:dyDescent="0.2">
      <c r="A128" s="33" t="s">
        <v>105</v>
      </c>
      <c r="B128" s="16"/>
      <c r="C128" s="16"/>
      <c r="D128" s="63"/>
      <c r="E128" s="14"/>
      <c r="F128" s="14"/>
      <c r="G128" s="14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34"/>
      <c r="V128" s="39"/>
      <c r="W128" s="39"/>
    </row>
    <row r="129" spans="1:23" s="9" customFormat="1" ht="12" x14ac:dyDescent="0.2">
      <c r="A129" s="31">
        <f>A126+1</f>
        <v>73</v>
      </c>
      <c r="B129" s="27" t="s">
        <v>4</v>
      </c>
      <c r="C129" s="27" t="s">
        <v>184</v>
      </c>
      <c r="D129" s="62" t="s">
        <v>171</v>
      </c>
      <c r="E129" s="26" t="s">
        <v>3</v>
      </c>
      <c r="F129" s="28">
        <v>44197</v>
      </c>
      <c r="G129" s="28">
        <v>44561</v>
      </c>
      <c r="H129" s="7">
        <v>65000</v>
      </c>
      <c r="I129" s="7">
        <v>3951.53</v>
      </c>
      <c r="J129" s="7">
        <v>0</v>
      </c>
      <c r="K129" s="7">
        <f t="shared" ref="K129:K131" si="368">+H129*2.87%</f>
        <v>1865.5</v>
      </c>
      <c r="L129" s="7">
        <f t="shared" ref="L129:L131" si="369">H129*7.1%</f>
        <v>4615</v>
      </c>
      <c r="M129" s="7">
        <f t="shared" ref="M129:M131" si="370">62400*1.15%</f>
        <v>717.6</v>
      </c>
      <c r="N129" s="7">
        <f t="shared" ref="N129:N131" si="371">+H129*3.04%</f>
        <v>1976</v>
      </c>
      <c r="O129" s="7">
        <f t="shared" ref="O129:O131" si="372">H129*7.09%</f>
        <v>4608.5</v>
      </c>
      <c r="P129" s="7">
        <v>2380.2399999999998</v>
      </c>
      <c r="Q129" s="7">
        <f t="shared" ref="Q129:Q131" si="373">K129+L129+M129+N129+O129</f>
        <v>13782.6</v>
      </c>
      <c r="R129" s="7"/>
      <c r="S129" s="7">
        <f t="shared" ref="S129:S131" si="374">+K129+N129+P129+R129+I129+J129</f>
        <v>10173.27</v>
      </c>
      <c r="T129" s="7">
        <f t="shared" ref="T129:T131" si="375">+O129+M129+L129</f>
        <v>9941.1</v>
      </c>
      <c r="U129" s="32">
        <f t="shared" ref="U129:U131" si="376">+H129-S129</f>
        <v>54826.729999999996</v>
      </c>
      <c r="V129" s="39"/>
      <c r="W129" s="39"/>
    </row>
    <row r="130" spans="1:23" s="9" customFormat="1" ht="12" x14ac:dyDescent="0.2">
      <c r="A130" s="31">
        <f>A129+1</f>
        <v>74</v>
      </c>
      <c r="B130" s="27" t="s">
        <v>61</v>
      </c>
      <c r="C130" s="27" t="s">
        <v>184</v>
      </c>
      <c r="D130" s="62" t="s">
        <v>171</v>
      </c>
      <c r="E130" s="26" t="s">
        <v>3</v>
      </c>
      <c r="F130" s="28">
        <v>44197</v>
      </c>
      <c r="G130" s="28">
        <v>44561</v>
      </c>
      <c r="H130" s="7">
        <v>65000</v>
      </c>
      <c r="I130" s="7">
        <v>4427.58</v>
      </c>
      <c r="J130" s="7">
        <v>0</v>
      </c>
      <c r="K130" s="7">
        <f t="shared" si="368"/>
        <v>1865.5</v>
      </c>
      <c r="L130" s="7">
        <f t="shared" si="369"/>
        <v>4615</v>
      </c>
      <c r="M130" s="7">
        <f t="shared" si="370"/>
        <v>717.6</v>
      </c>
      <c r="N130" s="7">
        <f t="shared" si="371"/>
        <v>1976</v>
      </c>
      <c r="O130" s="7">
        <f t="shared" si="372"/>
        <v>4608.5</v>
      </c>
      <c r="P130" s="7"/>
      <c r="Q130" s="7">
        <f t="shared" si="373"/>
        <v>13782.6</v>
      </c>
      <c r="R130" s="7"/>
      <c r="S130" s="7">
        <f t="shared" si="374"/>
        <v>8269.08</v>
      </c>
      <c r="T130" s="7">
        <f t="shared" si="375"/>
        <v>9941.1</v>
      </c>
      <c r="U130" s="32">
        <f t="shared" si="376"/>
        <v>56730.92</v>
      </c>
      <c r="V130" s="39"/>
      <c r="W130" s="39"/>
    </row>
    <row r="131" spans="1:23" s="9" customFormat="1" ht="12" x14ac:dyDescent="0.2">
      <c r="A131" s="31">
        <f>A130+1</f>
        <v>75</v>
      </c>
      <c r="B131" s="27" t="s">
        <v>84</v>
      </c>
      <c r="C131" s="27" t="s">
        <v>184</v>
      </c>
      <c r="D131" s="62" t="s">
        <v>171</v>
      </c>
      <c r="E131" s="26" t="s">
        <v>3</v>
      </c>
      <c r="F131" s="28">
        <v>44197</v>
      </c>
      <c r="G131" s="28">
        <v>44561</v>
      </c>
      <c r="H131" s="7">
        <v>65000</v>
      </c>
      <c r="I131" s="7">
        <v>4427.58</v>
      </c>
      <c r="J131" s="7">
        <v>0</v>
      </c>
      <c r="K131" s="7">
        <f t="shared" si="368"/>
        <v>1865.5</v>
      </c>
      <c r="L131" s="7">
        <f t="shared" si="369"/>
        <v>4615</v>
      </c>
      <c r="M131" s="7">
        <f t="shared" si="370"/>
        <v>717.6</v>
      </c>
      <c r="N131" s="7">
        <f t="shared" si="371"/>
        <v>1976</v>
      </c>
      <c r="O131" s="7">
        <f t="shared" si="372"/>
        <v>4608.5</v>
      </c>
      <c r="P131" s="7"/>
      <c r="Q131" s="7">
        <f t="shared" si="373"/>
        <v>13782.6</v>
      </c>
      <c r="R131" s="7"/>
      <c r="S131" s="7">
        <f t="shared" si="374"/>
        <v>8269.08</v>
      </c>
      <c r="T131" s="7">
        <f t="shared" si="375"/>
        <v>9941.1</v>
      </c>
      <c r="U131" s="32">
        <f t="shared" si="376"/>
        <v>56730.92</v>
      </c>
      <c r="V131" s="39"/>
      <c r="W131" s="39"/>
    </row>
    <row r="132" spans="1:23" s="9" customFormat="1" ht="12" x14ac:dyDescent="0.2">
      <c r="A132" s="33" t="s">
        <v>107</v>
      </c>
      <c r="B132" s="16"/>
      <c r="C132" s="16"/>
      <c r="D132" s="63"/>
      <c r="E132" s="14"/>
      <c r="F132" s="14"/>
      <c r="G132" s="14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34"/>
      <c r="V132" s="39"/>
      <c r="W132" s="39"/>
    </row>
    <row r="133" spans="1:23" s="9" customFormat="1" ht="12" x14ac:dyDescent="0.2">
      <c r="A133" s="31">
        <f>A131+1</f>
        <v>76</v>
      </c>
      <c r="B133" s="27" t="s">
        <v>67</v>
      </c>
      <c r="C133" s="27" t="s">
        <v>228</v>
      </c>
      <c r="D133" s="62" t="s">
        <v>171</v>
      </c>
      <c r="E133" s="26" t="s">
        <v>3</v>
      </c>
      <c r="F133" s="28">
        <v>44197</v>
      </c>
      <c r="G133" s="28">
        <v>44561</v>
      </c>
      <c r="H133" s="7">
        <v>60000</v>
      </c>
      <c r="I133" s="7">
        <v>3248.65</v>
      </c>
      <c r="J133" s="7">
        <v>0</v>
      </c>
      <c r="K133" s="7">
        <f t="shared" ref="K133" si="377">+H133*2.87%</f>
        <v>1722</v>
      </c>
      <c r="L133" s="7">
        <f t="shared" ref="L133" si="378">H133*7.1%</f>
        <v>4260</v>
      </c>
      <c r="M133" s="7">
        <f t="shared" ref="M133" si="379">H133*1.15%</f>
        <v>690</v>
      </c>
      <c r="N133" s="7">
        <f t="shared" ref="N133" si="380">+H133*3.04%</f>
        <v>1824</v>
      </c>
      <c r="O133" s="7">
        <f t="shared" ref="O133" si="381">H133*7.09%</f>
        <v>4254</v>
      </c>
      <c r="P133" s="7">
        <v>1190.1199999999999</v>
      </c>
      <c r="Q133" s="7">
        <f t="shared" ref="Q133" si="382">K133+L133+M133+N133+O133</f>
        <v>12750</v>
      </c>
      <c r="R133" s="7"/>
      <c r="S133" s="7">
        <f t="shared" ref="S133" si="383">+K133+N133+P133+R133+I133+J133</f>
        <v>7984.77</v>
      </c>
      <c r="T133" s="7">
        <f t="shared" ref="T133" si="384">+O133+M133+L133</f>
        <v>9204</v>
      </c>
      <c r="U133" s="32">
        <f t="shared" ref="U133" si="385">+H133-S133</f>
        <v>52015.229999999996</v>
      </c>
      <c r="V133" s="39"/>
      <c r="W133" s="39"/>
    </row>
    <row r="134" spans="1:23" s="17" customFormat="1" ht="12" x14ac:dyDescent="0.2">
      <c r="A134" s="58" t="s">
        <v>174</v>
      </c>
      <c r="B134" s="59"/>
      <c r="C134" s="59"/>
      <c r="D134" s="65"/>
      <c r="E134" s="10"/>
      <c r="F134" s="11"/>
      <c r="G134" s="11"/>
      <c r="H134" s="11"/>
      <c r="I134" s="11"/>
      <c r="J134" s="11"/>
      <c r="K134" s="11"/>
      <c r="L134" s="11"/>
      <c r="M134" s="11"/>
      <c r="N134" s="12"/>
      <c r="O134" s="11"/>
      <c r="P134" s="11"/>
      <c r="Q134" s="11"/>
      <c r="R134" s="11"/>
      <c r="S134" s="11"/>
      <c r="T134" s="15"/>
      <c r="U134" s="37"/>
      <c r="V134" s="39"/>
      <c r="W134" s="39"/>
    </row>
    <row r="135" spans="1:23" s="9" customFormat="1" ht="12" x14ac:dyDescent="0.2">
      <c r="A135" s="33" t="s">
        <v>101</v>
      </c>
      <c r="B135" s="16"/>
      <c r="C135" s="16"/>
      <c r="D135" s="63"/>
      <c r="E135" s="14"/>
      <c r="F135" s="14"/>
      <c r="G135" s="14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34"/>
      <c r="V135" s="39"/>
      <c r="W135" s="39"/>
    </row>
    <row r="136" spans="1:23" s="9" customFormat="1" ht="12" x14ac:dyDescent="0.2">
      <c r="A136" s="31">
        <f>A133+1</f>
        <v>77</v>
      </c>
      <c r="B136" s="27" t="s">
        <v>81</v>
      </c>
      <c r="C136" s="27" t="s">
        <v>213</v>
      </c>
      <c r="D136" s="62" t="s">
        <v>171</v>
      </c>
      <c r="E136" s="26" t="s">
        <v>3</v>
      </c>
      <c r="F136" s="28">
        <v>44228</v>
      </c>
      <c r="G136" s="28">
        <v>44561</v>
      </c>
      <c r="H136" s="7">
        <v>75000</v>
      </c>
      <c r="I136" s="7">
        <v>6309.38</v>
      </c>
      <c r="J136" s="7">
        <v>0</v>
      </c>
      <c r="K136" s="7">
        <f t="shared" ref="K136" si="386">+H136*2.87%</f>
        <v>2152.5</v>
      </c>
      <c r="L136" s="7">
        <f t="shared" ref="L136" si="387">H136*7.1%</f>
        <v>5324.9999999999991</v>
      </c>
      <c r="M136" s="7">
        <f t="shared" ref="M136" si="388">62400*1.15%</f>
        <v>717.6</v>
      </c>
      <c r="N136" s="7">
        <f t="shared" ref="N136" si="389">+H136*3.04%</f>
        <v>2280</v>
      </c>
      <c r="O136" s="7">
        <f t="shared" ref="O136" si="390">H136*7.09%</f>
        <v>5317.5</v>
      </c>
      <c r="P136" s="7"/>
      <c r="Q136" s="7">
        <f t="shared" ref="Q136" si="391">K136+L136+M136+N136+O136</f>
        <v>15792.599999999999</v>
      </c>
      <c r="R136" s="7"/>
      <c r="S136" s="7">
        <f t="shared" ref="S136" si="392">+K136+N136+P136+R136+I136+J136</f>
        <v>10741.880000000001</v>
      </c>
      <c r="T136" s="7">
        <f t="shared" ref="T136" si="393">+O136+M136+L136</f>
        <v>11360.099999999999</v>
      </c>
      <c r="U136" s="32">
        <f t="shared" ref="U136" si="394">+H136-S136</f>
        <v>64258.119999999995</v>
      </c>
      <c r="V136" s="39"/>
      <c r="W136" s="39"/>
    </row>
    <row r="137" spans="1:23" s="9" customFormat="1" ht="12" x14ac:dyDescent="0.2">
      <c r="A137" s="33" t="s">
        <v>102</v>
      </c>
      <c r="B137" s="16"/>
      <c r="C137" s="16"/>
      <c r="D137" s="63"/>
      <c r="E137" s="14"/>
      <c r="F137" s="14"/>
      <c r="G137" s="14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34"/>
      <c r="V137" s="39"/>
      <c r="W137" s="39"/>
    </row>
    <row r="138" spans="1:23" s="9" customFormat="1" ht="12" x14ac:dyDescent="0.2">
      <c r="A138" s="31">
        <f>A136+1</f>
        <v>78</v>
      </c>
      <c r="B138" s="27" t="s">
        <v>48</v>
      </c>
      <c r="C138" s="27" t="s">
        <v>229</v>
      </c>
      <c r="D138" s="62" t="s">
        <v>171</v>
      </c>
      <c r="E138" s="26" t="s">
        <v>3</v>
      </c>
      <c r="F138" s="28">
        <v>44228</v>
      </c>
      <c r="G138" s="28">
        <v>44561</v>
      </c>
      <c r="H138" s="7">
        <v>45000</v>
      </c>
      <c r="I138" s="7">
        <v>1148.33</v>
      </c>
      <c r="J138" s="7">
        <v>0</v>
      </c>
      <c r="K138" s="7">
        <f t="shared" ref="K138" si="395">+H138*2.87%</f>
        <v>1291.5</v>
      </c>
      <c r="L138" s="7">
        <f t="shared" ref="L138" si="396">H138*7.1%</f>
        <v>3194.9999999999995</v>
      </c>
      <c r="M138" s="7">
        <f t="shared" ref="M138" si="397">H138*1.15%</f>
        <v>517.5</v>
      </c>
      <c r="N138" s="7">
        <f t="shared" ref="N138" si="398">+H138*3.04%</f>
        <v>1368</v>
      </c>
      <c r="O138" s="7">
        <f t="shared" ref="O138" si="399">H138*7.09%</f>
        <v>3190.5</v>
      </c>
      <c r="P138" s="7"/>
      <c r="Q138" s="7">
        <f t="shared" ref="Q138" si="400">K138+L138+M138+N138+O138</f>
        <v>9562.5</v>
      </c>
      <c r="R138" s="7"/>
      <c r="S138" s="7">
        <f t="shared" ref="S138" si="401">+K138+N138+P138+R138+I138+J138</f>
        <v>3807.83</v>
      </c>
      <c r="T138" s="7">
        <f t="shared" ref="T138" si="402">+O138+M138+L138</f>
        <v>6903</v>
      </c>
      <c r="U138" s="32">
        <f t="shared" ref="U138" si="403">+H138-S138</f>
        <v>41192.17</v>
      </c>
      <c r="V138" s="39"/>
      <c r="W138" s="39"/>
    </row>
    <row r="139" spans="1:23" s="9" customFormat="1" ht="12" x14ac:dyDescent="0.2">
      <c r="A139" s="31">
        <f>A138+1</f>
        <v>79</v>
      </c>
      <c r="B139" s="27" t="s">
        <v>20</v>
      </c>
      <c r="C139" s="27" t="s">
        <v>229</v>
      </c>
      <c r="D139" s="62" t="s">
        <v>171</v>
      </c>
      <c r="E139" s="26" t="s">
        <v>147</v>
      </c>
      <c r="F139" s="28">
        <v>44197</v>
      </c>
      <c r="G139" s="28">
        <v>44561</v>
      </c>
      <c r="H139" s="7">
        <v>45000</v>
      </c>
      <c r="I139" s="7">
        <v>1148.33</v>
      </c>
      <c r="J139" s="7">
        <v>0</v>
      </c>
      <c r="K139" s="7">
        <f t="shared" ref="K139" si="404">+H139*2.87%</f>
        <v>1291.5</v>
      </c>
      <c r="L139" s="7">
        <f t="shared" ref="L139" si="405">H139*7.1%</f>
        <v>3194.9999999999995</v>
      </c>
      <c r="M139" s="7">
        <f t="shared" ref="M139" si="406">H139*1.15%</f>
        <v>517.5</v>
      </c>
      <c r="N139" s="7">
        <f t="shared" ref="N139" si="407">+H139*3.04%</f>
        <v>1368</v>
      </c>
      <c r="O139" s="7">
        <f t="shared" ref="O139" si="408">H139*7.09%</f>
        <v>3190.5</v>
      </c>
      <c r="P139" s="7"/>
      <c r="Q139" s="7">
        <f t="shared" ref="Q139" si="409">K139+L139+M139+N139+O139</f>
        <v>9562.5</v>
      </c>
      <c r="R139" s="7"/>
      <c r="S139" s="7">
        <f t="shared" ref="S139" si="410">+K139+N139+P139+R139+I139+J139</f>
        <v>3807.83</v>
      </c>
      <c r="T139" s="7">
        <f t="shared" ref="T139" si="411">+O139+M139+L139</f>
        <v>6903</v>
      </c>
      <c r="U139" s="32">
        <f t="shared" ref="U139" si="412">+H139-S139</f>
        <v>41192.17</v>
      </c>
      <c r="V139" s="39"/>
      <c r="W139" s="39"/>
    </row>
    <row r="140" spans="1:23" s="9" customFormat="1" ht="12" x14ac:dyDescent="0.2">
      <c r="A140" s="31">
        <f>A139+1</f>
        <v>80</v>
      </c>
      <c r="B140" s="27" t="s">
        <v>46</v>
      </c>
      <c r="C140" s="27" t="s">
        <v>229</v>
      </c>
      <c r="D140" s="62" t="s">
        <v>171</v>
      </c>
      <c r="E140" s="26" t="s">
        <v>147</v>
      </c>
      <c r="F140" s="28">
        <v>44197</v>
      </c>
      <c r="G140" s="28">
        <v>44561</v>
      </c>
      <c r="H140" s="7">
        <v>45000</v>
      </c>
      <c r="I140" s="7">
        <v>1148.33</v>
      </c>
      <c r="J140" s="7">
        <v>0</v>
      </c>
      <c r="K140" s="7">
        <f t="shared" ref="K140" si="413">+H140*2.87%</f>
        <v>1291.5</v>
      </c>
      <c r="L140" s="7">
        <f t="shared" ref="L140" si="414">H140*7.1%</f>
        <v>3194.9999999999995</v>
      </c>
      <c r="M140" s="7">
        <f t="shared" ref="M140" si="415">H140*1.15%</f>
        <v>517.5</v>
      </c>
      <c r="N140" s="7">
        <f t="shared" ref="N140" si="416">+H140*3.04%</f>
        <v>1368</v>
      </c>
      <c r="O140" s="7">
        <f t="shared" ref="O140" si="417">H140*7.09%</f>
        <v>3190.5</v>
      </c>
      <c r="P140" s="7"/>
      <c r="Q140" s="7">
        <f t="shared" ref="Q140" si="418">K140+L140+M140+N140+O140</f>
        <v>9562.5</v>
      </c>
      <c r="R140" s="7"/>
      <c r="S140" s="7">
        <f t="shared" ref="S140" si="419">+K140+N140+P140+R140+I140+J140</f>
        <v>3807.83</v>
      </c>
      <c r="T140" s="7">
        <f t="shared" ref="T140" si="420">+O140+M140+L140</f>
        <v>6903</v>
      </c>
      <c r="U140" s="32">
        <f t="shared" ref="U140" si="421">+H140-S140</f>
        <v>41192.17</v>
      </c>
      <c r="V140" s="39"/>
      <c r="W140" s="39"/>
    </row>
    <row r="141" spans="1:23" s="9" customFormat="1" ht="12" x14ac:dyDescent="0.2">
      <c r="A141" s="33" t="s">
        <v>103</v>
      </c>
      <c r="B141" s="16"/>
      <c r="C141" s="16"/>
      <c r="D141" s="63"/>
      <c r="E141" s="14"/>
      <c r="F141" s="14"/>
      <c r="G141" s="14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34"/>
      <c r="V141" s="39"/>
      <c r="W141" s="39"/>
    </row>
    <row r="142" spans="1:23" s="9" customFormat="1" ht="12" x14ac:dyDescent="0.2">
      <c r="A142" s="31">
        <f>A140+1</f>
        <v>81</v>
      </c>
      <c r="B142" s="27" t="s">
        <v>206</v>
      </c>
      <c r="C142" s="27" t="s">
        <v>231</v>
      </c>
      <c r="D142" s="62" t="s">
        <v>239</v>
      </c>
      <c r="E142" s="26" t="s">
        <v>147</v>
      </c>
      <c r="F142" s="42">
        <v>44470</v>
      </c>
      <c r="G142" s="28">
        <v>44651</v>
      </c>
      <c r="H142" s="7">
        <v>115000</v>
      </c>
      <c r="I142" s="7">
        <v>15633.74</v>
      </c>
      <c r="J142" s="7">
        <v>0</v>
      </c>
      <c r="K142" s="7">
        <f t="shared" ref="K142" si="422">+H142*2.87%</f>
        <v>3300.5</v>
      </c>
      <c r="L142" s="7">
        <f t="shared" ref="L142" si="423">H142*7.1%</f>
        <v>8164.9999999999991</v>
      </c>
      <c r="M142" s="7">
        <f t="shared" ref="M142" si="424">H142*1.15%</f>
        <v>1322.5</v>
      </c>
      <c r="N142" s="7">
        <f t="shared" ref="N142" si="425">+H142*3.04%</f>
        <v>3496</v>
      </c>
      <c r="O142" s="7">
        <f t="shared" ref="O142" si="426">H142*7.09%</f>
        <v>8153.5000000000009</v>
      </c>
      <c r="P142" s="7"/>
      <c r="Q142" s="7">
        <f t="shared" ref="Q142" si="427">K142+L142+M142+N142+O142</f>
        <v>24437.5</v>
      </c>
      <c r="R142" s="7"/>
      <c r="S142" s="7">
        <f t="shared" ref="S142" si="428">+K142+N142+P142+R142+I142+J142</f>
        <v>22430.239999999998</v>
      </c>
      <c r="T142" s="7">
        <f t="shared" ref="T142" si="429">+O142+M142+L142</f>
        <v>17641</v>
      </c>
      <c r="U142" s="32">
        <f t="shared" ref="U142" si="430">+H142-S142</f>
        <v>92569.760000000009</v>
      </c>
      <c r="V142" s="39"/>
      <c r="W142" s="39"/>
    </row>
    <row r="143" spans="1:23" s="9" customFormat="1" ht="12" x14ac:dyDescent="0.2">
      <c r="A143" s="33" t="s">
        <v>106</v>
      </c>
      <c r="B143" s="16"/>
      <c r="C143" s="16"/>
      <c r="D143" s="63"/>
      <c r="E143" s="14"/>
      <c r="F143" s="14"/>
      <c r="G143" s="14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34"/>
      <c r="V143" s="39"/>
      <c r="W143" s="39"/>
    </row>
    <row r="144" spans="1:23" s="9" customFormat="1" ht="12" x14ac:dyDescent="0.2">
      <c r="A144" s="31">
        <v>82</v>
      </c>
      <c r="B144" s="27" t="s">
        <v>26</v>
      </c>
      <c r="C144" s="27" t="s">
        <v>27</v>
      </c>
      <c r="D144" s="62" t="s">
        <v>171</v>
      </c>
      <c r="E144" s="26" t="s">
        <v>3</v>
      </c>
      <c r="F144" s="28">
        <v>44228</v>
      </c>
      <c r="G144" s="28">
        <v>44561</v>
      </c>
      <c r="H144" s="7">
        <v>60000</v>
      </c>
      <c r="I144" s="7">
        <v>3486.68</v>
      </c>
      <c r="J144" s="7"/>
      <c r="K144" s="7">
        <f t="shared" ref="K144" si="431">+H144*2.87%</f>
        <v>1722</v>
      </c>
      <c r="L144" s="7">
        <f t="shared" ref="L144" si="432">H144*7.1%</f>
        <v>4260</v>
      </c>
      <c r="M144" s="7">
        <f t="shared" ref="M144" si="433">H144*1.15%</f>
        <v>690</v>
      </c>
      <c r="N144" s="7">
        <f t="shared" ref="N144" si="434">+H144*3.04%</f>
        <v>1824</v>
      </c>
      <c r="O144" s="7">
        <f t="shared" ref="O144" si="435">H144*7.09%</f>
        <v>4254</v>
      </c>
      <c r="P144" s="7"/>
      <c r="Q144" s="7">
        <f t="shared" ref="Q144" si="436">K144+L144+M144+N144+O144</f>
        <v>12750</v>
      </c>
      <c r="R144" s="7"/>
      <c r="S144" s="7">
        <f t="shared" ref="S144" si="437">+K144+N144+P144+R144+I144+J144</f>
        <v>7032.68</v>
      </c>
      <c r="T144" s="7">
        <f t="shared" ref="T144" si="438">+O144+M144+L144</f>
        <v>9204</v>
      </c>
      <c r="U144" s="32">
        <f t="shared" ref="U144" si="439">+H144-S144</f>
        <v>52967.32</v>
      </c>
      <c r="V144" s="39"/>
      <c r="W144" s="39"/>
    </row>
    <row r="145" spans="1:23" s="9" customFormat="1" ht="12" x14ac:dyDescent="0.2">
      <c r="A145" s="33" t="s">
        <v>107</v>
      </c>
      <c r="B145" s="16"/>
      <c r="C145" s="16"/>
      <c r="D145" s="63"/>
      <c r="E145" s="14"/>
      <c r="F145" s="14"/>
      <c r="G145" s="14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34"/>
      <c r="V145" s="39"/>
      <c r="W145" s="39"/>
    </row>
    <row r="146" spans="1:23" s="9" customFormat="1" ht="12" x14ac:dyDescent="0.2">
      <c r="A146" s="31">
        <f>A144+1</f>
        <v>83</v>
      </c>
      <c r="B146" s="27" t="s">
        <v>189</v>
      </c>
      <c r="C146" s="27" t="s">
        <v>190</v>
      </c>
      <c r="D146" s="62" t="s">
        <v>171</v>
      </c>
      <c r="E146" s="26" t="s">
        <v>147</v>
      </c>
      <c r="F146" s="28">
        <v>44378</v>
      </c>
      <c r="G146" s="28">
        <v>44561</v>
      </c>
      <c r="H146" s="7">
        <v>45000</v>
      </c>
      <c r="I146" s="7">
        <v>1148.33</v>
      </c>
      <c r="J146" s="7"/>
      <c r="K146" s="7">
        <f t="shared" ref="K146" si="440">+H146*2.87%</f>
        <v>1291.5</v>
      </c>
      <c r="L146" s="7">
        <f t="shared" ref="L146" si="441">H146*7.1%</f>
        <v>3194.9999999999995</v>
      </c>
      <c r="M146" s="7">
        <f t="shared" ref="M146" si="442">H146*1.15%</f>
        <v>517.5</v>
      </c>
      <c r="N146" s="7">
        <f t="shared" ref="N146" si="443">+H146*3.04%</f>
        <v>1368</v>
      </c>
      <c r="O146" s="7">
        <f t="shared" ref="O146" si="444">H146*7.09%</f>
        <v>3190.5</v>
      </c>
      <c r="P146" s="7"/>
      <c r="Q146" s="7">
        <f t="shared" ref="Q146" si="445">K146+L146+M146+N146+O146</f>
        <v>9562.5</v>
      </c>
      <c r="R146" s="7"/>
      <c r="S146" s="7">
        <f t="shared" ref="S146" si="446">+K146+N146+P146+R146+I146+J146</f>
        <v>3807.83</v>
      </c>
      <c r="T146" s="7">
        <f t="shared" ref="T146" si="447">+O146+M146+L146</f>
        <v>6903</v>
      </c>
      <c r="U146" s="32">
        <f t="shared" ref="U146" si="448">+H146-S146</f>
        <v>41192.17</v>
      </c>
      <c r="V146" s="39"/>
      <c r="W146" s="39"/>
    </row>
    <row r="147" spans="1:23" s="9" customFormat="1" ht="12" x14ac:dyDescent="0.2">
      <c r="A147" s="33" t="s">
        <v>182</v>
      </c>
      <c r="B147" s="16"/>
      <c r="C147" s="16"/>
      <c r="D147" s="63"/>
      <c r="E147" s="14"/>
      <c r="F147" s="14"/>
      <c r="G147" s="14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34"/>
      <c r="V147" s="39"/>
      <c r="W147" s="39"/>
    </row>
    <row r="148" spans="1:23" s="9" customFormat="1" ht="12" x14ac:dyDescent="0.2">
      <c r="A148" s="31">
        <f>A146+1</f>
        <v>84</v>
      </c>
      <c r="B148" s="27" t="s">
        <v>183</v>
      </c>
      <c r="C148" s="27" t="s">
        <v>184</v>
      </c>
      <c r="D148" s="62" t="s">
        <v>171</v>
      </c>
      <c r="E148" s="26" t="s">
        <v>3</v>
      </c>
      <c r="F148" s="28">
        <v>44348</v>
      </c>
      <c r="G148" s="28">
        <v>44530</v>
      </c>
      <c r="H148" s="7">
        <v>65000</v>
      </c>
      <c r="I148" s="7">
        <v>4427.58</v>
      </c>
      <c r="J148" s="7"/>
      <c r="K148" s="7">
        <f t="shared" ref="K148" si="449">+H148*2.87%</f>
        <v>1865.5</v>
      </c>
      <c r="L148" s="7">
        <f t="shared" ref="L148" si="450">H148*7.1%</f>
        <v>4615</v>
      </c>
      <c r="M148" s="7">
        <f t="shared" ref="M148" si="451">62400*1.15%</f>
        <v>717.6</v>
      </c>
      <c r="N148" s="7">
        <f t="shared" ref="N148" si="452">+H148*3.04%</f>
        <v>1976</v>
      </c>
      <c r="O148" s="7">
        <f t="shared" ref="O148" si="453">H148*7.09%</f>
        <v>4608.5</v>
      </c>
      <c r="P148" s="7"/>
      <c r="Q148" s="7">
        <f t="shared" ref="Q148" si="454">K148+L148+M148+N148+O148</f>
        <v>13782.6</v>
      </c>
      <c r="R148" s="7"/>
      <c r="S148" s="7">
        <f t="shared" ref="S148" si="455">+K148+N148+P148+R148+I148+J148</f>
        <v>8269.08</v>
      </c>
      <c r="T148" s="7">
        <f t="shared" ref="T148" si="456">+O148+M148+L148</f>
        <v>9941.1</v>
      </c>
      <c r="U148" s="32">
        <f t="shared" ref="U148" si="457">+H148-S148</f>
        <v>56730.92</v>
      </c>
      <c r="V148" s="39"/>
      <c r="W148" s="39"/>
    </row>
    <row r="149" spans="1:23" s="17" customFormat="1" ht="12" x14ac:dyDescent="0.2">
      <c r="A149" s="58" t="s">
        <v>175</v>
      </c>
      <c r="B149" s="59"/>
      <c r="C149" s="59"/>
      <c r="D149" s="65"/>
      <c r="E149" s="10"/>
      <c r="F149" s="11"/>
      <c r="G149" s="11"/>
      <c r="H149" s="11"/>
      <c r="I149" s="11"/>
      <c r="J149" s="11"/>
      <c r="K149" s="11"/>
      <c r="L149" s="11"/>
      <c r="M149" s="11"/>
      <c r="N149" s="12"/>
      <c r="O149" s="11"/>
      <c r="P149" s="11"/>
      <c r="Q149" s="11"/>
      <c r="R149" s="11"/>
      <c r="S149" s="11"/>
      <c r="T149" s="15"/>
      <c r="U149" s="37"/>
      <c r="V149" s="39"/>
      <c r="W149" s="39"/>
    </row>
    <row r="150" spans="1:23" s="9" customFormat="1" ht="12" x14ac:dyDescent="0.2">
      <c r="A150" s="33" t="s">
        <v>100</v>
      </c>
      <c r="B150" s="16"/>
      <c r="C150" s="16"/>
      <c r="D150" s="63"/>
      <c r="E150" s="14"/>
      <c r="F150" s="14"/>
      <c r="G150" s="14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34"/>
      <c r="V150" s="39"/>
      <c r="W150" s="39"/>
    </row>
    <row r="151" spans="1:23" s="9" customFormat="1" ht="12" x14ac:dyDescent="0.2">
      <c r="A151" s="31">
        <f>A148+1</f>
        <v>85</v>
      </c>
      <c r="B151" s="27" t="s">
        <v>44</v>
      </c>
      <c r="C151" s="27" t="s">
        <v>230</v>
      </c>
      <c r="D151" s="62" t="s">
        <v>171</v>
      </c>
      <c r="E151" s="26" t="s">
        <v>3</v>
      </c>
      <c r="F151" s="28">
        <v>44197</v>
      </c>
      <c r="G151" s="28">
        <v>44561</v>
      </c>
      <c r="H151" s="7">
        <v>75000</v>
      </c>
      <c r="I151" s="7">
        <v>6309.38</v>
      </c>
      <c r="J151" s="7">
        <v>0</v>
      </c>
      <c r="K151" s="7">
        <f t="shared" ref="K151" si="458">+H151*2.87%</f>
        <v>2152.5</v>
      </c>
      <c r="L151" s="7">
        <f t="shared" ref="L151" si="459">H151*7.1%</f>
        <v>5324.9999999999991</v>
      </c>
      <c r="M151" s="7">
        <f t="shared" ref="M151" si="460">62400*1.15%</f>
        <v>717.6</v>
      </c>
      <c r="N151" s="7">
        <f t="shared" ref="N151" si="461">+H151*3.04%</f>
        <v>2280</v>
      </c>
      <c r="O151" s="7">
        <f t="shared" ref="O151" si="462">H151*7.09%</f>
        <v>5317.5</v>
      </c>
      <c r="P151" s="7"/>
      <c r="Q151" s="7">
        <f t="shared" ref="Q151" si="463">K151+L151+M151+N151+O151</f>
        <v>15792.599999999999</v>
      </c>
      <c r="R151" s="7"/>
      <c r="S151" s="7">
        <f t="shared" ref="S151" si="464">+K151+N151+P151+R151+I151+J151</f>
        <v>10741.880000000001</v>
      </c>
      <c r="T151" s="7">
        <f t="shared" ref="T151" si="465">+O151+M151+L151</f>
        <v>11360.099999999999</v>
      </c>
      <c r="U151" s="32">
        <f t="shared" ref="U151" si="466">+H151-S151</f>
        <v>64258.119999999995</v>
      </c>
      <c r="V151" s="39"/>
      <c r="W151" s="39"/>
    </row>
    <row r="152" spans="1:23" s="9" customFormat="1" ht="12" x14ac:dyDescent="0.2">
      <c r="A152" s="33" t="s">
        <v>102</v>
      </c>
      <c r="B152" s="16"/>
      <c r="C152" s="16"/>
      <c r="D152" s="63"/>
      <c r="E152" s="14"/>
      <c r="F152" s="14"/>
      <c r="G152" s="14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34"/>
      <c r="V152" s="39"/>
      <c r="W152" s="39"/>
    </row>
    <row r="153" spans="1:23" s="9" customFormat="1" ht="12" x14ac:dyDescent="0.2">
      <c r="A153" s="31">
        <f>A151+1</f>
        <v>86</v>
      </c>
      <c r="B153" s="27" t="s">
        <v>25</v>
      </c>
      <c r="C153" s="27" t="s">
        <v>21</v>
      </c>
      <c r="D153" s="62" t="s">
        <v>171</v>
      </c>
      <c r="E153" s="26" t="s">
        <v>147</v>
      </c>
      <c r="F153" s="28">
        <v>44197</v>
      </c>
      <c r="G153" s="28">
        <v>44561</v>
      </c>
      <c r="H153" s="7">
        <v>45000</v>
      </c>
      <c r="I153" s="7">
        <v>1148.33</v>
      </c>
      <c r="J153" s="7"/>
      <c r="K153" s="7">
        <f t="shared" ref="K153" si="467">+H153*2.87%</f>
        <v>1291.5</v>
      </c>
      <c r="L153" s="7">
        <f t="shared" ref="L153" si="468">H153*7.1%</f>
        <v>3194.9999999999995</v>
      </c>
      <c r="M153" s="7">
        <f t="shared" ref="M153" si="469">H153*1.15%</f>
        <v>517.5</v>
      </c>
      <c r="N153" s="7">
        <f t="shared" ref="N153" si="470">+H153*3.04%</f>
        <v>1368</v>
      </c>
      <c r="O153" s="7">
        <f t="shared" ref="O153" si="471">H153*7.09%</f>
        <v>3190.5</v>
      </c>
      <c r="P153" s="7"/>
      <c r="Q153" s="7">
        <f t="shared" ref="Q153" si="472">K153+L153+M153+N153+O153</f>
        <v>9562.5</v>
      </c>
      <c r="R153" s="7"/>
      <c r="S153" s="7">
        <f t="shared" ref="S153" si="473">+K153+N153+P153+R153+I153+J153</f>
        <v>3807.83</v>
      </c>
      <c r="T153" s="7">
        <f t="shared" ref="T153" si="474">+O153+M153+L153</f>
        <v>6903</v>
      </c>
      <c r="U153" s="32">
        <f t="shared" ref="U153" si="475">+H153-S153</f>
        <v>41192.17</v>
      </c>
      <c r="V153" s="39"/>
      <c r="W153" s="39"/>
    </row>
    <row r="154" spans="1:23" s="9" customFormat="1" ht="12" x14ac:dyDescent="0.2">
      <c r="A154" s="33" t="s">
        <v>103</v>
      </c>
      <c r="B154" s="16"/>
      <c r="C154" s="16"/>
      <c r="D154" s="63"/>
      <c r="E154" s="14"/>
      <c r="F154" s="14"/>
      <c r="G154" s="14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34"/>
      <c r="V154" s="39"/>
      <c r="W154" s="39"/>
    </row>
    <row r="155" spans="1:23" s="9" customFormat="1" ht="12" x14ac:dyDescent="0.2">
      <c r="A155" s="31">
        <f>A153+1</f>
        <v>87</v>
      </c>
      <c r="B155" s="27" t="s">
        <v>68</v>
      </c>
      <c r="C155" s="27" t="s">
        <v>5</v>
      </c>
      <c r="D155" s="62" t="s">
        <v>171</v>
      </c>
      <c r="E155" s="26" t="s">
        <v>3</v>
      </c>
      <c r="F155" s="28">
        <v>44197</v>
      </c>
      <c r="G155" s="28">
        <v>44561</v>
      </c>
      <c r="H155" s="7">
        <v>65000</v>
      </c>
      <c r="I155" s="7">
        <v>4427.58</v>
      </c>
      <c r="J155" s="7"/>
      <c r="K155" s="7">
        <f t="shared" ref="K155" si="476">+H155*2.87%</f>
        <v>1865.5</v>
      </c>
      <c r="L155" s="7">
        <f t="shared" ref="L155" si="477">H155*7.1%</f>
        <v>4615</v>
      </c>
      <c r="M155" s="7">
        <f t="shared" ref="M155" si="478">62400*1.15%</f>
        <v>717.6</v>
      </c>
      <c r="N155" s="7">
        <f t="shared" ref="N155" si="479">+H155*3.04%</f>
        <v>1976</v>
      </c>
      <c r="O155" s="7">
        <f t="shared" ref="O155" si="480">H155*7.09%</f>
        <v>4608.5</v>
      </c>
      <c r="P155" s="7"/>
      <c r="Q155" s="7">
        <f t="shared" ref="Q155" si="481">K155+L155+M155+N155+O155</f>
        <v>13782.6</v>
      </c>
      <c r="R155" s="7"/>
      <c r="S155" s="7">
        <f t="shared" ref="S155" si="482">+K155+N155+P155+R155+I155+J155</f>
        <v>8269.08</v>
      </c>
      <c r="T155" s="7">
        <f t="shared" ref="T155" si="483">+O155+M155+L155</f>
        <v>9941.1</v>
      </c>
      <c r="U155" s="32">
        <f t="shared" ref="U155" si="484">+H155-S155</f>
        <v>56730.92</v>
      </c>
      <c r="V155" s="39"/>
      <c r="W155" s="39"/>
    </row>
    <row r="156" spans="1:23" s="9" customFormat="1" ht="12" x14ac:dyDescent="0.2">
      <c r="A156" s="33" t="s">
        <v>107</v>
      </c>
      <c r="B156" s="16"/>
      <c r="C156" s="16"/>
      <c r="D156" s="63"/>
      <c r="E156" s="14"/>
      <c r="F156" s="14"/>
      <c r="G156" s="14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34"/>
      <c r="V156" s="39"/>
      <c r="W156" s="39"/>
    </row>
    <row r="157" spans="1:23" s="9" customFormat="1" ht="12" x14ac:dyDescent="0.2">
      <c r="A157" s="31">
        <f>A155+1</f>
        <v>88</v>
      </c>
      <c r="B157" s="27" t="s">
        <v>40</v>
      </c>
      <c r="C157" s="27" t="s">
        <v>228</v>
      </c>
      <c r="D157" s="62" t="s">
        <v>171</v>
      </c>
      <c r="E157" s="26" t="s">
        <v>3</v>
      </c>
      <c r="F157" s="28">
        <v>44197</v>
      </c>
      <c r="G157" s="28">
        <v>44561</v>
      </c>
      <c r="H157" s="7">
        <v>56463.92</v>
      </c>
      <c r="I157" s="7">
        <v>2821.26</v>
      </c>
      <c r="J157" s="7"/>
      <c r="K157" s="7">
        <f t="shared" ref="K157" si="485">+H157*2.87%</f>
        <v>1620.514504</v>
      </c>
      <c r="L157" s="7">
        <f t="shared" ref="L157" si="486">H157*7.1%</f>
        <v>4008.9383199999993</v>
      </c>
      <c r="M157" s="7">
        <f t="shared" ref="M157" si="487">H157*1.15%</f>
        <v>649.33507999999995</v>
      </c>
      <c r="N157" s="7">
        <f t="shared" ref="N157" si="488">+H157*3.04%</f>
        <v>1716.503168</v>
      </c>
      <c r="O157" s="7">
        <f t="shared" ref="O157" si="489">H157*7.09%</f>
        <v>4003.2919280000001</v>
      </c>
      <c r="P157" s="7"/>
      <c r="Q157" s="7">
        <f t="shared" ref="Q157" si="490">K157+L157+M157+N157+O157</f>
        <v>11998.582999999999</v>
      </c>
      <c r="R157" s="7"/>
      <c r="S157" s="7">
        <f t="shared" ref="S157" si="491">+K157+N157+P157+R157+I157+J157</f>
        <v>6158.2776720000002</v>
      </c>
      <c r="T157" s="7">
        <f t="shared" ref="T157" si="492">+O157+M157+L157</f>
        <v>8661.5653280000006</v>
      </c>
      <c r="U157" s="32">
        <f t="shared" ref="U157" si="493">+H157-S157</f>
        <v>50305.642328000002</v>
      </c>
      <c r="V157" s="39"/>
      <c r="W157" s="39"/>
    </row>
    <row r="158" spans="1:23" s="17" customFormat="1" ht="12" x14ac:dyDescent="0.2">
      <c r="A158" s="58" t="s">
        <v>176</v>
      </c>
      <c r="B158" s="59"/>
      <c r="C158" s="59"/>
      <c r="D158" s="65"/>
      <c r="E158" s="10"/>
      <c r="F158" s="11"/>
      <c r="G158" s="11"/>
      <c r="H158" s="11"/>
      <c r="I158" s="11"/>
      <c r="J158" s="11"/>
      <c r="K158" s="11"/>
      <c r="L158" s="11"/>
      <c r="M158" s="11"/>
      <c r="N158" s="12"/>
      <c r="O158" s="11"/>
      <c r="P158" s="11"/>
      <c r="Q158" s="11"/>
      <c r="R158" s="11"/>
      <c r="S158" s="11"/>
      <c r="T158" s="15"/>
      <c r="U158" s="37"/>
      <c r="V158" s="39"/>
      <c r="W158" s="39"/>
    </row>
    <row r="159" spans="1:23" s="9" customFormat="1" ht="12" x14ac:dyDescent="0.2">
      <c r="A159" s="33" t="s">
        <v>103</v>
      </c>
      <c r="B159" s="16"/>
      <c r="C159" s="16"/>
      <c r="D159" s="63"/>
      <c r="E159" s="14"/>
      <c r="F159" s="14"/>
      <c r="G159" s="14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34"/>
      <c r="V159" s="39"/>
      <c r="W159" s="39"/>
    </row>
    <row r="160" spans="1:23" s="9" customFormat="1" ht="12" x14ac:dyDescent="0.2">
      <c r="A160" s="31">
        <f>A157+1</f>
        <v>89</v>
      </c>
      <c r="B160" s="27" t="s">
        <v>94</v>
      </c>
      <c r="C160" s="27" t="s">
        <v>231</v>
      </c>
      <c r="D160" s="62" t="s">
        <v>171</v>
      </c>
      <c r="E160" s="26" t="s">
        <v>147</v>
      </c>
      <c r="F160" s="28">
        <v>44197</v>
      </c>
      <c r="G160" s="28">
        <v>44561</v>
      </c>
      <c r="H160" s="7">
        <v>115000</v>
      </c>
      <c r="I160" s="7">
        <v>15336.21</v>
      </c>
      <c r="J160" s="7"/>
      <c r="K160" s="7">
        <f t="shared" ref="K160" si="494">+H160*2.87%</f>
        <v>3300.5</v>
      </c>
      <c r="L160" s="7">
        <f t="shared" ref="L160" si="495">H160*7.1%</f>
        <v>8164.9999999999991</v>
      </c>
      <c r="M160" s="7">
        <f t="shared" ref="M160" si="496">62400*1.15%</f>
        <v>717.6</v>
      </c>
      <c r="N160" s="7">
        <f t="shared" ref="N160" si="497">+H160*3.04%</f>
        <v>3496</v>
      </c>
      <c r="O160" s="7">
        <f t="shared" ref="O160" si="498">H160*7.09%</f>
        <v>8153.5000000000009</v>
      </c>
      <c r="P160" s="7">
        <v>1190.1199999999999</v>
      </c>
      <c r="Q160" s="7">
        <f t="shared" ref="Q160" si="499">K160+L160+M160+N160+O160</f>
        <v>23832.600000000002</v>
      </c>
      <c r="R160" s="7"/>
      <c r="S160" s="7">
        <f t="shared" ref="S160" si="500">+K160+N160+P160+R160+I160+J160</f>
        <v>23322.829999999998</v>
      </c>
      <c r="T160" s="7">
        <f t="shared" ref="T160" si="501">+O160+M160+L160</f>
        <v>17036.099999999999</v>
      </c>
      <c r="U160" s="32">
        <f t="shared" ref="U160" si="502">+H160-S160</f>
        <v>91677.17</v>
      </c>
      <c r="V160" s="39"/>
      <c r="W160" s="39"/>
    </row>
    <row r="161" spans="1:23" s="9" customFormat="1" ht="12" x14ac:dyDescent="0.2">
      <c r="A161" s="33" t="s">
        <v>104</v>
      </c>
      <c r="B161" s="16"/>
      <c r="C161" s="16"/>
      <c r="D161" s="63"/>
      <c r="E161" s="14"/>
      <c r="F161" s="14"/>
      <c r="G161" s="14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34"/>
      <c r="V161" s="39"/>
      <c r="W161" s="39"/>
    </row>
    <row r="162" spans="1:23" s="9" customFormat="1" ht="12" x14ac:dyDescent="0.2">
      <c r="A162" s="31">
        <f>A160+1</f>
        <v>90</v>
      </c>
      <c r="B162" s="27" t="s">
        <v>50</v>
      </c>
      <c r="C162" s="27" t="s">
        <v>143</v>
      </c>
      <c r="D162" s="62" t="s">
        <v>171</v>
      </c>
      <c r="E162" s="26" t="s">
        <v>147</v>
      </c>
      <c r="F162" s="28">
        <v>44197</v>
      </c>
      <c r="G162" s="28">
        <v>44561</v>
      </c>
      <c r="H162" s="7">
        <v>45000</v>
      </c>
      <c r="I162" s="7">
        <v>1148.33</v>
      </c>
      <c r="J162" s="7"/>
      <c r="K162" s="7">
        <f t="shared" ref="K162" si="503">+H162*2.87%</f>
        <v>1291.5</v>
      </c>
      <c r="L162" s="7">
        <f t="shared" ref="L162" si="504">H162*7.1%</f>
        <v>3194.9999999999995</v>
      </c>
      <c r="M162" s="7">
        <f t="shared" ref="M162" si="505">H162*1.15%</f>
        <v>517.5</v>
      </c>
      <c r="N162" s="7">
        <f t="shared" ref="N162" si="506">+H162*3.04%</f>
        <v>1368</v>
      </c>
      <c r="O162" s="7">
        <f t="shared" ref="O162" si="507">H162*7.09%</f>
        <v>3190.5</v>
      </c>
      <c r="P162" s="7"/>
      <c r="Q162" s="7">
        <f t="shared" ref="Q162" si="508">K162+L162+M162+N162+O162</f>
        <v>9562.5</v>
      </c>
      <c r="R162" s="7"/>
      <c r="S162" s="7">
        <f t="shared" ref="S162" si="509">+K162+N162+P162+R162+I162+J162</f>
        <v>3807.83</v>
      </c>
      <c r="T162" s="7">
        <f t="shared" ref="T162" si="510">+O162+M162+L162</f>
        <v>6903</v>
      </c>
      <c r="U162" s="32">
        <f t="shared" ref="U162" si="511">+H162-S162</f>
        <v>41192.17</v>
      </c>
      <c r="V162" s="39"/>
      <c r="W162" s="39"/>
    </row>
    <row r="163" spans="1:23" s="17" customFormat="1" ht="12" x14ac:dyDescent="0.2">
      <c r="A163" s="58" t="s">
        <v>177</v>
      </c>
      <c r="B163" s="59"/>
      <c r="C163" s="59"/>
      <c r="D163" s="65"/>
      <c r="E163" s="10"/>
      <c r="F163" s="11"/>
      <c r="G163" s="11"/>
      <c r="H163" s="11"/>
      <c r="I163" s="11"/>
      <c r="J163" s="11"/>
      <c r="K163" s="11"/>
      <c r="L163" s="11"/>
      <c r="M163" s="11"/>
      <c r="N163" s="12"/>
      <c r="O163" s="11"/>
      <c r="P163" s="11"/>
      <c r="Q163" s="11"/>
      <c r="R163" s="11"/>
      <c r="S163" s="11"/>
      <c r="T163" s="15"/>
      <c r="U163" s="37"/>
      <c r="V163" s="39"/>
      <c r="W163" s="39"/>
    </row>
    <row r="164" spans="1:23" s="9" customFormat="1" ht="12" x14ac:dyDescent="0.2">
      <c r="A164" s="33" t="s">
        <v>103</v>
      </c>
      <c r="B164" s="16"/>
      <c r="C164" s="16"/>
      <c r="D164" s="63"/>
      <c r="E164" s="14"/>
      <c r="F164" s="14"/>
      <c r="G164" s="14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34"/>
      <c r="V164" s="39"/>
      <c r="W164" s="39"/>
    </row>
    <row r="165" spans="1:23" s="9" customFormat="1" ht="12" x14ac:dyDescent="0.2">
      <c r="A165" s="31">
        <f>A162+1</f>
        <v>91</v>
      </c>
      <c r="B165" s="27" t="s">
        <v>42</v>
      </c>
      <c r="C165" s="27" t="s">
        <v>43</v>
      </c>
      <c r="D165" s="62" t="s">
        <v>171</v>
      </c>
      <c r="E165" s="26" t="s">
        <v>3</v>
      </c>
      <c r="F165" s="28">
        <v>44197</v>
      </c>
      <c r="G165" s="28">
        <v>44561</v>
      </c>
      <c r="H165" s="7">
        <v>65000</v>
      </c>
      <c r="I165" s="7">
        <v>4427.58</v>
      </c>
      <c r="J165" s="7"/>
      <c r="K165" s="7">
        <f t="shared" ref="K165:K166" si="512">+H165*2.87%</f>
        <v>1865.5</v>
      </c>
      <c r="L165" s="7">
        <f t="shared" ref="L165:L166" si="513">H165*7.1%</f>
        <v>4615</v>
      </c>
      <c r="M165" s="7">
        <f t="shared" ref="M165:M166" si="514">H165*1.15%</f>
        <v>747.5</v>
      </c>
      <c r="N165" s="7">
        <f t="shared" ref="N165:N166" si="515">+H165*3.04%</f>
        <v>1976</v>
      </c>
      <c r="O165" s="7">
        <f t="shared" ref="O165:O166" si="516">H165*7.09%</f>
        <v>4608.5</v>
      </c>
      <c r="P165" s="7"/>
      <c r="Q165" s="7">
        <f t="shared" ref="Q165:Q166" si="517">K165+L165+M165+N165+O165</f>
        <v>13812.5</v>
      </c>
      <c r="R165" s="7"/>
      <c r="S165" s="7">
        <f t="shared" ref="S165:S166" si="518">+K165+N165+P165+R165+I165+J165</f>
        <v>8269.08</v>
      </c>
      <c r="T165" s="7">
        <f t="shared" ref="T165:T166" si="519">+O165+M165+L165</f>
        <v>9971</v>
      </c>
      <c r="U165" s="32">
        <f t="shared" ref="U165:U166" si="520">+H165-S165</f>
        <v>56730.92</v>
      </c>
      <c r="V165" s="39"/>
      <c r="W165" s="39"/>
    </row>
    <row r="166" spans="1:23" s="9" customFormat="1" ht="12" x14ac:dyDescent="0.2">
      <c r="A166" s="31">
        <f>A165+1</f>
        <v>92</v>
      </c>
      <c r="B166" s="27" t="s">
        <v>78</v>
      </c>
      <c r="C166" s="27" t="s">
        <v>29</v>
      </c>
      <c r="D166" s="62" t="s">
        <v>171</v>
      </c>
      <c r="E166" s="26" t="s">
        <v>147</v>
      </c>
      <c r="F166" s="28">
        <v>44197</v>
      </c>
      <c r="G166" s="28">
        <v>44561</v>
      </c>
      <c r="H166" s="7">
        <v>48400</v>
      </c>
      <c r="I166" s="7">
        <v>1628.18</v>
      </c>
      <c r="J166" s="7"/>
      <c r="K166" s="7">
        <f t="shared" si="512"/>
        <v>1389.08</v>
      </c>
      <c r="L166" s="7">
        <f t="shared" si="513"/>
        <v>3436.3999999999996</v>
      </c>
      <c r="M166" s="7">
        <f t="shared" si="514"/>
        <v>556.6</v>
      </c>
      <c r="N166" s="7">
        <f t="shared" si="515"/>
        <v>1471.36</v>
      </c>
      <c r="O166" s="7">
        <f t="shared" si="516"/>
        <v>3431.5600000000004</v>
      </c>
      <c r="P166" s="7"/>
      <c r="Q166" s="7">
        <f t="shared" si="517"/>
        <v>10285</v>
      </c>
      <c r="R166" s="7"/>
      <c r="S166" s="7">
        <f t="shared" si="518"/>
        <v>4488.62</v>
      </c>
      <c r="T166" s="7">
        <f t="shared" si="519"/>
        <v>7424.5599999999995</v>
      </c>
      <c r="U166" s="32">
        <f t="shared" si="520"/>
        <v>43911.38</v>
      </c>
      <c r="V166" s="39"/>
      <c r="W166" s="39"/>
    </row>
    <row r="167" spans="1:23" s="9" customFormat="1" ht="12" x14ac:dyDescent="0.2">
      <c r="A167" s="33" t="s">
        <v>102</v>
      </c>
      <c r="B167" s="16"/>
      <c r="C167" s="16"/>
      <c r="D167" s="63"/>
      <c r="E167" s="14"/>
      <c r="F167" s="14"/>
      <c r="G167" s="14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34"/>
      <c r="V167" s="39"/>
      <c r="W167" s="39"/>
    </row>
    <row r="168" spans="1:23" s="9" customFormat="1" ht="12" x14ac:dyDescent="0.2">
      <c r="A168" s="31">
        <f>A166+1</f>
        <v>93</v>
      </c>
      <c r="B168" s="27" t="s">
        <v>32</v>
      </c>
      <c r="C168" s="27" t="s">
        <v>21</v>
      </c>
      <c r="D168" s="62" t="s">
        <v>171</v>
      </c>
      <c r="E168" s="26" t="s">
        <v>147</v>
      </c>
      <c r="F168" s="28">
        <v>44197</v>
      </c>
      <c r="G168" s="28">
        <v>44561</v>
      </c>
      <c r="H168" s="7">
        <v>45000</v>
      </c>
      <c r="I168" s="7">
        <v>969.81</v>
      </c>
      <c r="J168" s="7"/>
      <c r="K168" s="7">
        <f t="shared" ref="K168" si="521">+H168*2.87%</f>
        <v>1291.5</v>
      </c>
      <c r="L168" s="7">
        <f t="shared" ref="L168" si="522">H168*7.1%</f>
        <v>3194.9999999999995</v>
      </c>
      <c r="M168" s="7">
        <f t="shared" ref="M168" si="523">H168*1.15%</f>
        <v>517.5</v>
      </c>
      <c r="N168" s="7">
        <f t="shared" ref="N168" si="524">+H168*3.04%</f>
        <v>1368</v>
      </c>
      <c r="O168" s="7">
        <f t="shared" ref="O168" si="525">H168*7.09%</f>
        <v>3190.5</v>
      </c>
      <c r="P168" s="7">
        <v>1190.1199999999999</v>
      </c>
      <c r="Q168" s="7">
        <f t="shared" ref="Q168" si="526">K168+L168+M168+N168+O168</f>
        <v>9562.5</v>
      </c>
      <c r="R168" s="7"/>
      <c r="S168" s="7">
        <f t="shared" ref="S168" si="527">+K168+N168+P168+R168+I168+J168</f>
        <v>4819.43</v>
      </c>
      <c r="T168" s="7">
        <f t="shared" ref="T168" si="528">+O168+M168+L168</f>
        <v>6903</v>
      </c>
      <c r="U168" s="32">
        <f t="shared" ref="U168" si="529">+H168-S168</f>
        <v>40180.57</v>
      </c>
      <c r="V168" s="39"/>
      <c r="W168" s="39"/>
    </row>
    <row r="169" spans="1:23" s="9" customFormat="1" ht="12" x14ac:dyDescent="0.2">
      <c r="A169" s="29"/>
      <c r="B169" s="30"/>
      <c r="C169" s="30"/>
      <c r="D169" s="60" t="s">
        <v>178</v>
      </c>
      <c r="E169" s="60"/>
      <c r="F169" s="60"/>
      <c r="G169" s="60"/>
      <c r="H169" s="19">
        <f t="shared" ref="H169:U169" si="530">SUM(H15:H168)</f>
        <v>6885363.9199999999</v>
      </c>
      <c r="I169" s="19">
        <f t="shared" si="530"/>
        <v>624014.87999999966</v>
      </c>
      <c r="J169" s="19">
        <f t="shared" si="530"/>
        <v>0</v>
      </c>
      <c r="K169" s="19">
        <f t="shared" si="530"/>
        <v>197609.94450399998</v>
      </c>
      <c r="L169" s="19">
        <f t="shared" si="530"/>
        <v>488860.83832000004</v>
      </c>
      <c r="M169" s="19">
        <f t="shared" si="530"/>
        <v>63137.460079999939</v>
      </c>
      <c r="N169" s="19">
        <f t="shared" si="530"/>
        <v>209315.06316799999</v>
      </c>
      <c r="O169" s="19">
        <f t="shared" si="530"/>
        <v>488172.301928</v>
      </c>
      <c r="P169" s="19">
        <f t="shared" si="530"/>
        <v>16661.679999999997</v>
      </c>
      <c r="Q169" s="19">
        <f t="shared" si="530"/>
        <v>1447095.6080000002</v>
      </c>
      <c r="R169" s="19">
        <f t="shared" si="530"/>
        <v>28648.36</v>
      </c>
      <c r="S169" s="19">
        <f t="shared" si="530"/>
        <v>1076249.9276719997</v>
      </c>
      <c r="T169" s="19">
        <f t="shared" si="530"/>
        <v>1040170.6003279991</v>
      </c>
      <c r="U169" s="19">
        <f t="shared" si="530"/>
        <v>5809113.9923279975</v>
      </c>
      <c r="V169" s="39"/>
      <c r="W169" s="39"/>
    </row>
    <row r="173" spans="1:23" ht="15" x14ac:dyDescent="0.25">
      <c r="M173" s="40"/>
    </row>
    <row r="175" spans="1:23" ht="15" x14ac:dyDescent="0.25">
      <c r="H175"/>
      <c r="I175"/>
      <c r="J175"/>
      <c r="K175" s="40"/>
    </row>
    <row r="176" spans="1:23" ht="15" x14ac:dyDescent="0.25">
      <c r="H176"/>
      <c r="I176"/>
      <c r="J176"/>
      <c r="K176" s="40"/>
    </row>
    <row r="177" spans="8:11" ht="15" x14ac:dyDescent="0.25">
      <c r="H177"/>
      <c r="I177"/>
      <c r="J177"/>
      <c r="K177" s="40"/>
    </row>
    <row r="178" spans="8:11" ht="15" x14ac:dyDescent="0.25">
      <c r="H178"/>
      <c r="I178"/>
      <c r="J178"/>
      <c r="K178" s="40"/>
    </row>
    <row r="179" spans="8:11" ht="15" x14ac:dyDescent="0.25">
      <c r="H179"/>
      <c r="I179"/>
      <c r="J179"/>
      <c r="K179" s="40"/>
    </row>
    <row r="180" spans="8:11" ht="15" x14ac:dyDescent="0.25">
      <c r="H180"/>
      <c r="I180"/>
      <c r="J180"/>
      <c r="K180" s="40"/>
    </row>
    <row r="181" spans="8:11" ht="15" x14ac:dyDescent="0.25">
      <c r="H181"/>
      <c r="I181"/>
      <c r="J181"/>
      <c r="K181" s="40"/>
    </row>
    <row r="182" spans="8:11" ht="15" x14ac:dyDescent="0.25">
      <c r="H182"/>
      <c r="I182"/>
      <c r="J182"/>
      <c r="K182" s="40"/>
    </row>
  </sheetData>
  <sortState xmlns:xlrd2="http://schemas.microsoft.com/office/spreadsheetml/2017/richdata2" ref="B113:U117">
    <sortCondition ref="B113:B117"/>
  </sortState>
  <mergeCells count="29">
    <mergeCell ref="A158:C158"/>
    <mergeCell ref="A163:C163"/>
    <mergeCell ref="D169:G169"/>
    <mergeCell ref="S13:S14"/>
    <mergeCell ref="T13:T14"/>
    <mergeCell ref="A119:C119"/>
    <mergeCell ref="A127:C127"/>
    <mergeCell ref="A134:C134"/>
    <mergeCell ref="A149:C149"/>
    <mergeCell ref="I12:I14"/>
    <mergeCell ref="J12:J14"/>
    <mergeCell ref="K12:Q12"/>
    <mergeCell ref="S12:T12"/>
    <mergeCell ref="A9:U9"/>
    <mergeCell ref="A10:U10"/>
    <mergeCell ref="S11:T11"/>
    <mergeCell ref="A12:A14"/>
    <mergeCell ref="B12:B14"/>
    <mergeCell ref="C12:C14"/>
    <mergeCell ref="D12:D14"/>
    <mergeCell ref="E12:E14"/>
    <mergeCell ref="F12:G13"/>
    <mergeCell ref="H12:H14"/>
    <mergeCell ref="U12:U14"/>
    <mergeCell ref="K13:L13"/>
    <mergeCell ref="N13:O13"/>
    <mergeCell ref="P13:P14"/>
    <mergeCell ref="Q13:Q14"/>
    <mergeCell ref="R13:R14"/>
  </mergeCells>
  <conditionalFormatting sqref="B119">
    <cfRule type="duplicateValues" dxfId="6" priority="7"/>
  </conditionalFormatting>
  <conditionalFormatting sqref="B127">
    <cfRule type="duplicateValues" dxfId="5" priority="6"/>
  </conditionalFormatting>
  <conditionalFormatting sqref="B134">
    <cfRule type="duplicateValues" dxfId="4" priority="5"/>
  </conditionalFormatting>
  <conditionalFormatting sqref="B149">
    <cfRule type="duplicateValues" dxfId="3" priority="4"/>
  </conditionalFormatting>
  <conditionalFormatting sqref="B158">
    <cfRule type="duplicateValues" dxfId="2" priority="3"/>
  </conditionalFormatting>
  <conditionalFormatting sqref="B163">
    <cfRule type="duplicateValues" dxfId="1" priority="2"/>
  </conditionalFormatting>
  <conditionalFormatting sqref="B169">
    <cfRule type="duplicateValues" dxfId="0" priority="1"/>
  </conditionalFormatting>
  <pageMargins left="0.51181102362204722" right="0.51181102362204722" top="0.35433070866141736" bottom="0.35433070866141736" header="0.31496062992125984" footer="0.31496062992125984"/>
  <pageSetup paperSize="5" scale="5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Contrat en cargos carrera</vt:lpstr>
      <vt:lpstr>'Contrat en cargos carrera'!Títulos_a_imprimir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Mayra Lara</dc:creator>
  <cp:lastModifiedBy>Mayra Lara</cp:lastModifiedBy>
  <cp:lastPrinted>2021-11-01T17:58:22Z</cp:lastPrinted>
  <dcterms:created xsi:type="dcterms:W3CDTF">2021-06-24T16:51:20Z</dcterms:created>
  <dcterms:modified xsi:type="dcterms:W3CDTF">2021-11-01T17:58:30Z</dcterms:modified>
</cp:coreProperties>
</file>