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lenys.delgado\Documents\AÑO 2021\NOMINA DEL PORTAL TRANSPARENCIA\NOMINAS DEL PORTAL TRANSPARENCIA - NOV 2021\"/>
    </mc:Choice>
  </mc:AlternateContent>
  <bookViews>
    <workbookView xWindow="0" yWindow="0" windowWidth="28800" windowHeight="11940"/>
  </bookViews>
  <sheets>
    <sheet name="Temporal Cargos Carrera" sheetId="5" r:id="rId1"/>
    <sheet name="Hoja1" sheetId="6" state="hidden" r:id="rId2"/>
  </sheets>
  <definedNames>
    <definedName name="_xlnm._FilterDatabase" localSheetId="0" hidden="1">'Temporal Cargos Carrera'!$A$14:$X$115</definedName>
    <definedName name="_xlnm.Print_Titles" localSheetId="0">'Temporal Cargos Carrera'!$1:$14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90" i="5" l="1"/>
  <c r="Q32" i="5"/>
  <c r="P80" i="5" l="1"/>
  <c r="O80" i="5"/>
  <c r="N80" i="5"/>
  <c r="M80" i="5"/>
  <c r="L80" i="5"/>
  <c r="F96" i="6"/>
  <c r="F91" i="6"/>
  <c r="F92" i="6"/>
  <c r="F93" i="6"/>
  <c r="F94" i="6"/>
  <c r="F95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" i="6"/>
  <c r="I97" i="6"/>
  <c r="E97" i="6"/>
  <c r="I99" i="6" s="1"/>
  <c r="P104" i="5"/>
  <c r="O104" i="5"/>
  <c r="N104" i="5"/>
  <c r="M104" i="5"/>
  <c r="L104" i="5"/>
  <c r="P49" i="5"/>
  <c r="O49" i="5"/>
  <c r="N49" i="5"/>
  <c r="M49" i="5"/>
  <c r="L49" i="5"/>
  <c r="P88" i="5"/>
  <c r="O88" i="5"/>
  <c r="N88" i="5"/>
  <c r="M88" i="5"/>
  <c r="L88" i="5"/>
  <c r="P52" i="5"/>
  <c r="O52" i="5"/>
  <c r="N52" i="5"/>
  <c r="M52" i="5"/>
  <c r="L52" i="5"/>
  <c r="P74" i="5"/>
  <c r="O74" i="5"/>
  <c r="N74" i="5"/>
  <c r="M74" i="5"/>
  <c r="L74" i="5"/>
  <c r="P51" i="5"/>
  <c r="O51" i="5"/>
  <c r="N51" i="5"/>
  <c r="M51" i="5"/>
  <c r="L51" i="5"/>
  <c r="P99" i="5"/>
  <c r="O99" i="5"/>
  <c r="N99" i="5"/>
  <c r="M99" i="5"/>
  <c r="L99" i="5"/>
  <c r="P50" i="5"/>
  <c r="O50" i="5"/>
  <c r="N50" i="5"/>
  <c r="M50" i="5"/>
  <c r="L50" i="5"/>
  <c r="P78" i="5"/>
  <c r="O78" i="5"/>
  <c r="N78" i="5"/>
  <c r="M78" i="5"/>
  <c r="L78" i="5"/>
  <c r="N68" i="5"/>
  <c r="L68" i="5"/>
  <c r="M68" i="5"/>
  <c r="O68" i="5"/>
  <c r="P68" i="5"/>
  <c r="P98" i="5"/>
  <c r="O98" i="5"/>
  <c r="N98" i="5"/>
  <c r="M98" i="5"/>
  <c r="L98" i="5"/>
  <c r="P97" i="5"/>
  <c r="O97" i="5"/>
  <c r="N97" i="5"/>
  <c r="M97" i="5"/>
  <c r="L97" i="5"/>
  <c r="R80" i="5" l="1"/>
  <c r="T80" i="5"/>
  <c r="V80" i="5" s="1"/>
  <c r="U80" i="5"/>
  <c r="R88" i="5"/>
  <c r="U52" i="5"/>
  <c r="T74" i="5"/>
  <c r="V74" i="5" s="1"/>
  <c r="T52" i="5"/>
  <c r="V52" i="5" s="1"/>
  <c r="U88" i="5"/>
  <c r="R74" i="5"/>
  <c r="U49" i="5"/>
  <c r="T104" i="5"/>
  <c r="V104" i="5" s="1"/>
  <c r="R52" i="5"/>
  <c r="T49" i="5"/>
  <c r="V49" i="5" s="1"/>
  <c r="U104" i="5"/>
  <c r="R104" i="5"/>
  <c r="R49" i="5"/>
  <c r="T88" i="5"/>
  <c r="V88" i="5" s="1"/>
  <c r="U74" i="5"/>
  <c r="R99" i="5"/>
  <c r="R51" i="5"/>
  <c r="T51" i="5"/>
  <c r="V51" i="5" s="1"/>
  <c r="T99" i="5"/>
  <c r="V99" i="5" s="1"/>
  <c r="U51" i="5"/>
  <c r="T98" i="5"/>
  <c r="V98" i="5" s="1"/>
  <c r="T97" i="5"/>
  <c r="V97" i="5" s="1"/>
  <c r="U98" i="5"/>
  <c r="U99" i="5"/>
  <c r="U78" i="5"/>
  <c r="R50" i="5"/>
  <c r="U97" i="5"/>
  <c r="T50" i="5"/>
  <c r="V50" i="5" s="1"/>
  <c r="U50" i="5"/>
  <c r="R68" i="5"/>
  <c r="T68" i="5"/>
  <c r="V68" i="5" s="1"/>
  <c r="U68" i="5"/>
  <c r="R78" i="5"/>
  <c r="T78" i="5"/>
  <c r="V78" i="5" s="1"/>
  <c r="R97" i="5"/>
  <c r="R98" i="5"/>
  <c r="N109" i="5" l="1"/>
  <c r="N106" i="5"/>
  <c r="N102" i="5"/>
  <c r="N95" i="5"/>
  <c r="N92" i="5"/>
  <c r="N91" i="5"/>
  <c r="N90" i="5"/>
  <c r="N86" i="5"/>
  <c r="N82" i="5"/>
  <c r="N81" i="5"/>
  <c r="N79" i="5"/>
  <c r="N77" i="5"/>
  <c r="N76" i="5"/>
  <c r="N75" i="5"/>
  <c r="N73" i="5"/>
  <c r="N71" i="5"/>
  <c r="N70" i="5"/>
  <c r="N67" i="5"/>
  <c r="N65" i="5"/>
  <c r="N64" i="5"/>
  <c r="N63" i="5"/>
  <c r="N62" i="5"/>
  <c r="N61" i="5"/>
  <c r="N60" i="5"/>
  <c r="N59" i="5"/>
  <c r="N58" i="5"/>
  <c r="N57" i="5"/>
  <c r="N56" i="5"/>
  <c r="N55" i="5"/>
  <c r="N54" i="5"/>
  <c r="N53" i="5"/>
  <c r="N48" i="5"/>
  <c r="N47" i="5"/>
  <c r="N45" i="5"/>
  <c r="N43" i="5"/>
  <c r="N42" i="5"/>
  <c r="N39" i="5"/>
  <c r="N38" i="5"/>
  <c r="N37" i="5"/>
  <c r="N36" i="5"/>
  <c r="N35" i="5"/>
  <c r="N34" i="5"/>
  <c r="N32" i="5"/>
  <c r="N33" i="5"/>
  <c r="N31" i="5"/>
  <c r="N30" i="5"/>
  <c r="N29" i="5"/>
  <c r="N28" i="5"/>
  <c r="N27" i="5"/>
  <c r="N26" i="5"/>
  <c r="N25" i="5"/>
  <c r="N24" i="5"/>
  <c r="N23" i="5"/>
  <c r="N22" i="5"/>
  <c r="N21" i="5"/>
  <c r="N19" i="5"/>
  <c r="N18" i="5"/>
  <c r="N16" i="5"/>
  <c r="A17" i="5"/>
  <c r="A18" i="5" s="1"/>
  <c r="P69" i="5"/>
  <c r="O69" i="5"/>
  <c r="N69" i="5"/>
  <c r="M69" i="5"/>
  <c r="L69" i="5"/>
  <c r="P30" i="5"/>
  <c r="O30" i="5"/>
  <c r="M30" i="5"/>
  <c r="L30" i="5"/>
  <c r="P23" i="5"/>
  <c r="O23" i="5"/>
  <c r="M23" i="5"/>
  <c r="L23" i="5"/>
  <c r="I115" i="5"/>
  <c r="I100" i="6" s="1"/>
  <c r="P71" i="5"/>
  <c r="O71" i="5"/>
  <c r="M71" i="5"/>
  <c r="L71" i="5"/>
  <c r="P114" i="5"/>
  <c r="O114" i="5"/>
  <c r="N114" i="5"/>
  <c r="M114" i="5"/>
  <c r="L114" i="5"/>
  <c r="P113" i="5"/>
  <c r="O113" i="5"/>
  <c r="N113" i="5"/>
  <c r="M113" i="5"/>
  <c r="L113" i="5"/>
  <c r="P112" i="5"/>
  <c r="O112" i="5"/>
  <c r="N112" i="5"/>
  <c r="M112" i="5"/>
  <c r="L112" i="5"/>
  <c r="P110" i="5"/>
  <c r="O110" i="5"/>
  <c r="N110" i="5"/>
  <c r="M110" i="5"/>
  <c r="L110" i="5"/>
  <c r="P109" i="5"/>
  <c r="O109" i="5"/>
  <c r="M109" i="5"/>
  <c r="L109" i="5"/>
  <c r="P107" i="5"/>
  <c r="O107" i="5"/>
  <c r="N107" i="5"/>
  <c r="M107" i="5"/>
  <c r="L107" i="5"/>
  <c r="P106" i="5"/>
  <c r="O106" i="5"/>
  <c r="M106" i="5"/>
  <c r="L106" i="5"/>
  <c r="P105" i="5"/>
  <c r="O105" i="5"/>
  <c r="N105" i="5"/>
  <c r="M105" i="5"/>
  <c r="L105" i="5"/>
  <c r="P102" i="5"/>
  <c r="O102" i="5"/>
  <c r="M102" i="5"/>
  <c r="L102" i="5"/>
  <c r="P101" i="5"/>
  <c r="O101" i="5"/>
  <c r="N101" i="5"/>
  <c r="M101" i="5"/>
  <c r="L101" i="5"/>
  <c r="P100" i="5"/>
  <c r="O100" i="5"/>
  <c r="N100" i="5"/>
  <c r="M100" i="5"/>
  <c r="L100" i="5"/>
  <c r="P96" i="5"/>
  <c r="O96" i="5"/>
  <c r="N96" i="5"/>
  <c r="M96" i="5"/>
  <c r="L96" i="5"/>
  <c r="P95" i="5"/>
  <c r="O95" i="5"/>
  <c r="M95" i="5"/>
  <c r="L95" i="5"/>
  <c r="P93" i="5"/>
  <c r="O93" i="5"/>
  <c r="N93" i="5"/>
  <c r="M93" i="5"/>
  <c r="L93" i="5"/>
  <c r="P92" i="5"/>
  <c r="O92" i="5"/>
  <c r="M92" i="5"/>
  <c r="L92" i="5"/>
  <c r="P91" i="5"/>
  <c r="O91" i="5"/>
  <c r="M91" i="5"/>
  <c r="L91" i="5"/>
  <c r="P90" i="5"/>
  <c r="O90" i="5"/>
  <c r="M90" i="5"/>
  <c r="L90" i="5"/>
  <c r="P87" i="5"/>
  <c r="O87" i="5"/>
  <c r="N87" i="5"/>
  <c r="M87" i="5"/>
  <c r="L87" i="5"/>
  <c r="P86" i="5"/>
  <c r="O86" i="5"/>
  <c r="M86" i="5"/>
  <c r="L86" i="5"/>
  <c r="P85" i="5"/>
  <c r="O85" i="5"/>
  <c r="N85" i="5"/>
  <c r="M85" i="5"/>
  <c r="L85" i="5"/>
  <c r="P83" i="5"/>
  <c r="O83" i="5"/>
  <c r="N83" i="5"/>
  <c r="M83" i="5"/>
  <c r="L83" i="5"/>
  <c r="P82" i="5"/>
  <c r="O82" i="5"/>
  <c r="M82" i="5"/>
  <c r="L82" i="5"/>
  <c r="P81" i="5"/>
  <c r="O81" i="5"/>
  <c r="M81" i="5"/>
  <c r="L81" i="5"/>
  <c r="P79" i="5"/>
  <c r="O79" i="5"/>
  <c r="M79" i="5"/>
  <c r="L79" i="5"/>
  <c r="M76" i="5"/>
  <c r="P77" i="5"/>
  <c r="O77" i="5"/>
  <c r="M77" i="5"/>
  <c r="L77" i="5"/>
  <c r="P76" i="5"/>
  <c r="O76" i="5"/>
  <c r="L76" i="5"/>
  <c r="P75" i="5"/>
  <c r="O75" i="5"/>
  <c r="M75" i="5"/>
  <c r="L75" i="5"/>
  <c r="P73" i="5"/>
  <c r="O73" i="5"/>
  <c r="M73" i="5"/>
  <c r="L73" i="5"/>
  <c r="P70" i="5"/>
  <c r="O70" i="5"/>
  <c r="M70" i="5"/>
  <c r="L70" i="5"/>
  <c r="P72" i="5"/>
  <c r="O72" i="5"/>
  <c r="N72" i="5"/>
  <c r="M72" i="5"/>
  <c r="L72" i="5"/>
  <c r="P66" i="5"/>
  <c r="O66" i="5"/>
  <c r="N66" i="5"/>
  <c r="M66" i="5"/>
  <c r="L66" i="5"/>
  <c r="P65" i="5"/>
  <c r="O65" i="5"/>
  <c r="M65" i="5"/>
  <c r="L65" i="5"/>
  <c r="P64" i="5"/>
  <c r="O64" i="5"/>
  <c r="M64" i="5"/>
  <c r="L64" i="5"/>
  <c r="P62" i="5"/>
  <c r="O62" i="5"/>
  <c r="M62" i="5"/>
  <c r="L62" i="5"/>
  <c r="P61" i="5"/>
  <c r="O61" i="5"/>
  <c r="M61" i="5"/>
  <c r="L61" i="5"/>
  <c r="P60" i="5"/>
  <c r="O60" i="5"/>
  <c r="M60" i="5"/>
  <c r="L60" i="5"/>
  <c r="R69" i="5" l="1"/>
  <c r="T76" i="5"/>
  <c r="V76" i="5" s="1"/>
  <c r="T87" i="5"/>
  <c r="V87" i="5" s="1"/>
  <c r="T69" i="5"/>
  <c r="V69" i="5" s="1"/>
  <c r="T30" i="5"/>
  <c r="V30" i="5" s="1"/>
  <c r="U30" i="5"/>
  <c r="R30" i="5"/>
  <c r="U69" i="5"/>
  <c r="T75" i="5"/>
  <c r="V75" i="5" s="1"/>
  <c r="T23" i="5"/>
  <c r="V23" i="5" s="1"/>
  <c r="T85" i="5"/>
  <c r="V85" i="5" s="1"/>
  <c r="U76" i="5"/>
  <c r="T81" i="5"/>
  <c r="V81" i="5" s="1"/>
  <c r="U77" i="5"/>
  <c r="T79" i="5"/>
  <c r="V79" i="5" s="1"/>
  <c r="R91" i="5"/>
  <c r="U91" i="5"/>
  <c r="T96" i="5"/>
  <c r="V96" i="5" s="1"/>
  <c r="T101" i="5"/>
  <c r="V101" i="5" s="1"/>
  <c r="U101" i="5"/>
  <c r="R105" i="5"/>
  <c r="T106" i="5"/>
  <c r="V106" i="5" s="1"/>
  <c r="U106" i="5"/>
  <c r="R110" i="5"/>
  <c r="R112" i="5"/>
  <c r="U112" i="5"/>
  <c r="U85" i="5"/>
  <c r="R60" i="5"/>
  <c r="R73" i="5"/>
  <c r="U75" i="5"/>
  <c r="T93" i="5"/>
  <c r="V93" i="5" s="1"/>
  <c r="T114" i="5"/>
  <c r="V114" i="5" s="1"/>
  <c r="T62" i="5"/>
  <c r="V62" i="5" s="1"/>
  <c r="T72" i="5"/>
  <c r="V72" i="5" s="1"/>
  <c r="T70" i="5"/>
  <c r="V70" i="5" s="1"/>
  <c r="R81" i="5"/>
  <c r="T86" i="5"/>
  <c r="V86" i="5" s="1"/>
  <c r="U90" i="5"/>
  <c r="T92" i="5"/>
  <c r="V92" i="5" s="1"/>
  <c r="T71" i="5"/>
  <c r="V71" i="5" s="1"/>
  <c r="U96" i="5"/>
  <c r="T65" i="5"/>
  <c r="V65" i="5" s="1"/>
  <c r="T83" i="5"/>
  <c r="V83" i="5" s="1"/>
  <c r="U83" i="5"/>
  <c r="R93" i="5"/>
  <c r="T100" i="5"/>
  <c r="V100" i="5" s="1"/>
  <c r="T105" i="5"/>
  <c r="V105" i="5" s="1"/>
  <c r="T110" i="5"/>
  <c r="V110" i="5" s="1"/>
  <c r="R114" i="5"/>
  <c r="U23" i="5"/>
  <c r="T60" i="5"/>
  <c r="V60" i="5" s="1"/>
  <c r="U60" i="5"/>
  <c r="U70" i="5"/>
  <c r="R75" i="5"/>
  <c r="T77" i="5"/>
  <c r="V77" i="5" s="1"/>
  <c r="U79" i="5"/>
  <c r="U81" i="5"/>
  <c r="R82" i="5"/>
  <c r="U82" i="5"/>
  <c r="U87" i="5"/>
  <c r="T90" i="5"/>
  <c r="V90" i="5" s="1"/>
  <c r="T91" i="5"/>
  <c r="V91" i="5" s="1"/>
  <c r="T95" i="5"/>
  <c r="V95" i="5" s="1"/>
  <c r="U95" i="5"/>
  <c r="R101" i="5"/>
  <c r="T102" i="5"/>
  <c r="V102" i="5" s="1"/>
  <c r="U102" i="5"/>
  <c r="R106" i="5"/>
  <c r="T107" i="5"/>
  <c r="V107" i="5" s="1"/>
  <c r="U107" i="5"/>
  <c r="T113" i="5"/>
  <c r="V113" i="5" s="1"/>
  <c r="U113" i="5"/>
  <c r="R70" i="5"/>
  <c r="R79" i="5"/>
  <c r="U86" i="5"/>
  <c r="R90" i="5"/>
  <c r="U92" i="5"/>
  <c r="R95" i="5"/>
  <c r="R102" i="5"/>
  <c r="R107" i="5"/>
  <c r="T109" i="5"/>
  <c r="V109" i="5" s="1"/>
  <c r="U109" i="5"/>
  <c r="U114" i="5"/>
  <c r="R23" i="5"/>
  <c r="T61" i="5"/>
  <c r="V61" i="5" s="1"/>
  <c r="T73" i="5"/>
  <c r="V73" i="5" s="1"/>
  <c r="U73" i="5"/>
  <c r="R76" i="5"/>
  <c r="R86" i="5"/>
  <c r="R87" i="5"/>
  <c r="R92" i="5"/>
  <c r="U93" i="5"/>
  <c r="U100" i="5"/>
  <c r="U105" i="5"/>
  <c r="U110" i="5"/>
  <c r="R71" i="5"/>
  <c r="U71" i="5"/>
  <c r="R66" i="5"/>
  <c r="U66" i="5"/>
  <c r="U62" i="5"/>
  <c r="U65" i="5"/>
  <c r="R62" i="5"/>
  <c r="T64" i="5"/>
  <c r="V64" i="5" s="1"/>
  <c r="U64" i="5"/>
  <c r="T66" i="5"/>
  <c r="V66" i="5" s="1"/>
  <c r="R61" i="5"/>
  <c r="U61" i="5"/>
  <c r="U72" i="5"/>
  <c r="R72" i="5"/>
  <c r="T112" i="5"/>
  <c r="V112" i="5" s="1"/>
  <c r="R113" i="5"/>
  <c r="R109" i="5"/>
  <c r="R100" i="5"/>
  <c r="R96" i="5"/>
  <c r="R85" i="5"/>
  <c r="T82" i="5"/>
  <c r="V82" i="5" s="1"/>
  <c r="R83" i="5"/>
  <c r="R77" i="5"/>
  <c r="R64" i="5"/>
  <c r="R65" i="5"/>
  <c r="P59" i="5"/>
  <c r="O59" i="5"/>
  <c r="M59" i="5"/>
  <c r="L59" i="5"/>
  <c r="P58" i="5"/>
  <c r="O58" i="5"/>
  <c r="M58" i="5"/>
  <c r="L58" i="5"/>
  <c r="P57" i="5"/>
  <c r="O57" i="5"/>
  <c r="M57" i="5"/>
  <c r="L57" i="5"/>
  <c r="P56" i="5"/>
  <c r="O56" i="5"/>
  <c r="M56" i="5"/>
  <c r="L56" i="5"/>
  <c r="P55" i="5"/>
  <c r="O55" i="5"/>
  <c r="M55" i="5"/>
  <c r="L55" i="5"/>
  <c r="P54" i="5"/>
  <c r="O54" i="5"/>
  <c r="M54" i="5"/>
  <c r="L54" i="5"/>
  <c r="P53" i="5"/>
  <c r="O53" i="5"/>
  <c r="M53" i="5"/>
  <c r="L53" i="5"/>
  <c r="P48" i="5"/>
  <c r="O48" i="5"/>
  <c r="M48" i="5"/>
  <c r="L48" i="5"/>
  <c r="P47" i="5"/>
  <c r="O47" i="5"/>
  <c r="M47" i="5"/>
  <c r="L47" i="5"/>
  <c r="P46" i="5"/>
  <c r="O46" i="5"/>
  <c r="N46" i="5"/>
  <c r="M46" i="5"/>
  <c r="L46" i="5"/>
  <c r="P63" i="5"/>
  <c r="O63" i="5"/>
  <c r="M63" i="5"/>
  <c r="L63" i="5"/>
  <c r="P45" i="5"/>
  <c r="O45" i="5"/>
  <c r="M45" i="5"/>
  <c r="L45" i="5"/>
  <c r="P44" i="5"/>
  <c r="O44" i="5"/>
  <c r="N44" i="5"/>
  <c r="M44" i="5"/>
  <c r="L44" i="5"/>
  <c r="P67" i="5"/>
  <c r="O67" i="5"/>
  <c r="M67" i="5"/>
  <c r="L67" i="5"/>
  <c r="P43" i="5"/>
  <c r="O43" i="5"/>
  <c r="M43" i="5"/>
  <c r="L43" i="5"/>
  <c r="P42" i="5"/>
  <c r="O42" i="5"/>
  <c r="M42" i="5"/>
  <c r="L42" i="5"/>
  <c r="P41" i="5"/>
  <c r="O41" i="5"/>
  <c r="N41" i="5"/>
  <c r="M41" i="5"/>
  <c r="L41" i="5"/>
  <c r="P40" i="5"/>
  <c r="O40" i="5"/>
  <c r="N40" i="5"/>
  <c r="M40" i="5"/>
  <c r="L40" i="5"/>
  <c r="P39" i="5"/>
  <c r="O39" i="5"/>
  <c r="M39" i="5"/>
  <c r="L39" i="5"/>
  <c r="P38" i="5"/>
  <c r="O38" i="5"/>
  <c r="M38" i="5"/>
  <c r="L38" i="5"/>
  <c r="P37" i="5"/>
  <c r="O37" i="5"/>
  <c r="M37" i="5"/>
  <c r="L37" i="5"/>
  <c r="P36" i="5"/>
  <c r="O36" i="5"/>
  <c r="M36" i="5"/>
  <c r="L36" i="5"/>
  <c r="P35" i="5"/>
  <c r="O35" i="5"/>
  <c r="M35" i="5"/>
  <c r="L35" i="5"/>
  <c r="P34" i="5"/>
  <c r="O34" i="5"/>
  <c r="M34" i="5"/>
  <c r="L34" i="5"/>
  <c r="P33" i="5"/>
  <c r="O33" i="5"/>
  <c r="M33" i="5"/>
  <c r="L33" i="5"/>
  <c r="P32" i="5"/>
  <c r="O32" i="5"/>
  <c r="M32" i="5"/>
  <c r="L32" i="5"/>
  <c r="P31" i="5"/>
  <c r="O31" i="5"/>
  <c r="M31" i="5"/>
  <c r="L31" i="5"/>
  <c r="P29" i="5"/>
  <c r="O29" i="5"/>
  <c r="M29" i="5"/>
  <c r="L29" i="5"/>
  <c r="P28" i="5"/>
  <c r="O28" i="5"/>
  <c r="M28" i="5"/>
  <c r="L28" i="5"/>
  <c r="P25" i="5"/>
  <c r="O25" i="5"/>
  <c r="M25" i="5"/>
  <c r="L25" i="5"/>
  <c r="P27" i="5"/>
  <c r="O27" i="5"/>
  <c r="M27" i="5"/>
  <c r="L27" i="5"/>
  <c r="P26" i="5"/>
  <c r="O26" i="5"/>
  <c r="M26" i="5"/>
  <c r="L26" i="5"/>
  <c r="P24" i="5"/>
  <c r="O24" i="5"/>
  <c r="M24" i="5"/>
  <c r="L24" i="5"/>
  <c r="P22" i="5"/>
  <c r="O22" i="5"/>
  <c r="M22" i="5"/>
  <c r="L22" i="5"/>
  <c r="P21" i="5"/>
  <c r="O21" i="5"/>
  <c r="M21" i="5"/>
  <c r="L21" i="5"/>
  <c r="P20" i="5"/>
  <c r="O20" i="5"/>
  <c r="N20" i="5"/>
  <c r="M20" i="5"/>
  <c r="L20" i="5"/>
  <c r="P19" i="5"/>
  <c r="O19" i="5"/>
  <c r="M19" i="5"/>
  <c r="L19" i="5"/>
  <c r="P18" i="5"/>
  <c r="O18" i="5"/>
  <c r="M18" i="5"/>
  <c r="L18" i="5"/>
  <c r="P16" i="5"/>
  <c r="O16" i="5"/>
  <c r="M16" i="5"/>
  <c r="L16" i="5"/>
  <c r="O17" i="5"/>
  <c r="L17" i="5"/>
  <c r="T33" i="5" l="1"/>
  <c r="V33" i="5" s="1"/>
  <c r="T42" i="5"/>
  <c r="V42" i="5" s="1"/>
  <c r="T35" i="5"/>
  <c r="V35" i="5" s="1"/>
  <c r="T27" i="5"/>
  <c r="V27" i="5" s="1"/>
  <c r="T29" i="5"/>
  <c r="V29" i="5" s="1"/>
  <c r="T34" i="5"/>
  <c r="V34" i="5" s="1"/>
  <c r="T36" i="5"/>
  <c r="V36" i="5" s="1"/>
  <c r="T39" i="5"/>
  <c r="V39" i="5" s="1"/>
  <c r="U39" i="5"/>
  <c r="R42" i="5"/>
  <c r="T43" i="5"/>
  <c r="V43" i="5" s="1"/>
  <c r="R59" i="5"/>
  <c r="U53" i="5"/>
  <c r="U57" i="5"/>
  <c r="T58" i="5"/>
  <c r="V58" i="5" s="1"/>
  <c r="T45" i="5"/>
  <c r="V45" i="5" s="1"/>
  <c r="T48" i="5"/>
  <c r="V48" i="5" s="1"/>
  <c r="T55" i="5"/>
  <c r="V55" i="5" s="1"/>
  <c r="T59" i="5"/>
  <c r="V59" i="5" s="1"/>
  <c r="T20" i="5"/>
  <c r="V20" i="5" s="1"/>
  <c r="T24" i="5"/>
  <c r="V24" i="5" s="1"/>
  <c r="T31" i="5"/>
  <c r="V31" i="5" s="1"/>
  <c r="U40" i="5"/>
  <c r="U46" i="5"/>
  <c r="T18" i="5"/>
  <c r="V18" i="5" s="1"/>
  <c r="U18" i="5"/>
  <c r="R21" i="5"/>
  <c r="T22" i="5"/>
  <c r="V22" i="5" s="1"/>
  <c r="U22" i="5"/>
  <c r="T28" i="5"/>
  <c r="V28" i="5" s="1"/>
  <c r="U28" i="5"/>
  <c r="R40" i="5"/>
  <c r="T46" i="5"/>
  <c r="V46" i="5" s="1"/>
  <c r="T53" i="5"/>
  <c r="V53" i="5" s="1"/>
  <c r="T57" i="5"/>
  <c r="V57" i="5" s="1"/>
  <c r="R19" i="5"/>
  <c r="U19" i="5"/>
  <c r="T37" i="5"/>
  <c r="V37" i="5" s="1"/>
  <c r="U37" i="5"/>
  <c r="T41" i="5"/>
  <c r="V41" i="5" s="1"/>
  <c r="T44" i="5"/>
  <c r="V44" i="5" s="1"/>
  <c r="U24" i="5"/>
  <c r="T26" i="5"/>
  <c r="V26" i="5" s="1"/>
  <c r="U45" i="5"/>
  <c r="T16" i="5"/>
  <c r="V16" i="5" s="1"/>
  <c r="U16" i="5"/>
  <c r="T19" i="5"/>
  <c r="V19" i="5" s="1"/>
  <c r="R24" i="5"/>
  <c r="U26" i="5"/>
  <c r="T25" i="5"/>
  <c r="V25" i="5" s="1"/>
  <c r="U25" i="5"/>
  <c r="R28" i="5"/>
  <c r="T32" i="5"/>
  <c r="V32" i="5" s="1"/>
  <c r="U32" i="5"/>
  <c r="R34" i="5"/>
  <c r="U34" i="5"/>
  <c r="R35" i="5"/>
  <c r="R37" i="5"/>
  <c r="T38" i="5"/>
  <c r="V38" i="5" s="1"/>
  <c r="U38" i="5"/>
  <c r="T40" i="5"/>
  <c r="V40" i="5" s="1"/>
  <c r="R43" i="5"/>
  <c r="R45" i="5"/>
  <c r="R46" i="5"/>
  <c r="T47" i="5"/>
  <c r="V47" i="5" s="1"/>
  <c r="U47" i="5"/>
  <c r="R54" i="5"/>
  <c r="U54" i="5"/>
  <c r="R57" i="5"/>
  <c r="U58" i="5"/>
  <c r="U41" i="5"/>
  <c r="U43" i="5"/>
  <c r="R67" i="5"/>
  <c r="U67" i="5"/>
  <c r="R63" i="5"/>
  <c r="U63" i="5"/>
  <c r="U48" i="5"/>
  <c r="U55" i="5"/>
  <c r="R58" i="5"/>
  <c r="R16" i="5"/>
  <c r="U20" i="5"/>
  <c r="R26" i="5"/>
  <c r="R25" i="5"/>
  <c r="U29" i="5"/>
  <c r="R32" i="5"/>
  <c r="U33" i="5"/>
  <c r="U35" i="5"/>
  <c r="U36" i="5"/>
  <c r="R18" i="5"/>
  <c r="R20" i="5"/>
  <c r="T21" i="5"/>
  <c r="V21" i="5" s="1"/>
  <c r="U21" i="5"/>
  <c r="R27" i="5"/>
  <c r="U27" i="5"/>
  <c r="R29" i="5"/>
  <c r="R31" i="5"/>
  <c r="U31" i="5"/>
  <c r="R41" i="5"/>
  <c r="U42" i="5"/>
  <c r="U44" i="5"/>
  <c r="T63" i="5"/>
  <c r="V63" i="5" s="1"/>
  <c r="R56" i="5"/>
  <c r="U56" i="5"/>
  <c r="U59" i="5"/>
  <c r="T56" i="5"/>
  <c r="V56" i="5" s="1"/>
  <c r="T54" i="5"/>
  <c r="V54" i="5" s="1"/>
  <c r="R55" i="5"/>
  <c r="R53" i="5"/>
  <c r="R47" i="5"/>
  <c r="R48" i="5"/>
  <c r="T67" i="5"/>
  <c r="V67" i="5" s="1"/>
  <c r="R44" i="5"/>
  <c r="R38" i="5"/>
  <c r="R39" i="5"/>
  <c r="R36" i="5"/>
  <c r="R33" i="5"/>
  <c r="R22" i="5"/>
  <c r="A19" i="5" l="1"/>
  <c r="A20" i="5" s="1"/>
  <c r="A21" i="5" s="1"/>
  <c r="A22" i="5" s="1"/>
  <c r="J115" i="5"/>
  <c r="K115" i="5"/>
  <c r="L115" i="5"/>
  <c r="O115" i="5"/>
  <c r="Q115" i="5"/>
  <c r="S115" i="5"/>
  <c r="A23" i="5" l="1"/>
  <c r="A24" i="5" s="1"/>
  <c r="T17" i="5"/>
  <c r="V17" i="5" s="1"/>
  <c r="P17" i="5"/>
  <c r="N17" i="5"/>
  <c r="M17" i="5"/>
  <c r="A25" i="5" l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M115" i="5"/>
  <c r="V115" i="5"/>
  <c r="N115" i="5"/>
  <c r="T115" i="5"/>
  <c r="P115" i="5"/>
  <c r="U17" i="5"/>
  <c r="R17" i="5"/>
  <c r="U115" i="5" l="1"/>
  <c r="R115" i="5"/>
  <c r="A85" i="5" l="1"/>
  <c r="A86" i="5" s="1"/>
  <c r="A87" i="5" s="1"/>
  <c r="A88" i="5" s="1"/>
  <c r="A90" i="5" l="1"/>
  <c r="A91" i="5" s="1"/>
  <c r="A92" i="5" s="1"/>
  <c r="A93" i="5" s="1"/>
  <c r="A95" i="5" s="1"/>
  <c r="A96" i="5" s="1"/>
  <c r="A97" i="5" s="1"/>
  <c r="A98" i="5" s="1"/>
  <c r="A99" i="5" l="1"/>
  <c r="A101" i="5"/>
  <c r="A102" i="5" s="1"/>
  <c r="A104" i="5" s="1"/>
  <c r="A105" i="5" s="1"/>
  <c r="A106" i="5" s="1"/>
  <c r="A107" i="5" s="1"/>
  <c r="A109" i="5" s="1"/>
  <c r="A110" i="5" s="1"/>
  <c r="A112" i="5" s="1"/>
  <c r="A113" i="5" s="1"/>
  <c r="A114" i="5" s="1"/>
</calcChain>
</file>

<file path=xl/sharedStrings.xml><?xml version="1.0" encoding="utf-8"?>
<sst xmlns="http://schemas.openxmlformats.org/spreadsheetml/2006/main" count="968" uniqueCount="275">
  <si>
    <t>No.</t>
  </si>
  <si>
    <t>Nombre</t>
  </si>
  <si>
    <t>Cargo</t>
  </si>
  <si>
    <t>FEM</t>
  </si>
  <si>
    <t>ALEXANDRA MARIA FONDEUR SANCHEZ</t>
  </si>
  <si>
    <t>ANALISTA</t>
  </si>
  <si>
    <t>AMALIA ALTAGRACIA POLANCO ROSA</t>
  </si>
  <si>
    <t>TECNICO ADM</t>
  </si>
  <si>
    <t>ANA PATRICIA MORA RAMIS</t>
  </si>
  <si>
    <t>ANGELA DARIZA NOLASCO CHARLIE</t>
  </si>
  <si>
    <t>ANGELA MARIA DE JESUS MONTERO</t>
  </si>
  <si>
    <t>AUIRDA CESARINA RAMIREZ</t>
  </si>
  <si>
    <t>ENCARGADO</t>
  </si>
  <si>
    <t>AURA MARINA JUAN SORI</t>
  </si>
  <si>
    <t>TECNICO</t>
  </si>
  <si>
    <t>BERKI YOSELIN TAVERAS SANCHEZ</t>
  </si>
  <si>
    <t>COORDINADOR ADM</t>
  </si>
  <si>
    <t>BERNALDA DIPRE SORIANO</t>
  </si>
  <si>
    <t>ANALISTA DE PRESUPUESTO</t>
  </si>
  <si>
    <t>BISMAR DE JESUS BURGOS LANTIGUA</t>
  </si>
  <si>
    <t>BRYAN RAFAEL LUGO SANTANA</t>
  </si>
  <si>
    <t>SOPORTE TECNICO</t>
  </si>
  <si>
    <t>CANDY MARIELYS NIN ESTEVEZ</t>
  </si>
  <si>
    <t>PERIODISTA</t>
  </si>
  <si>
    <t>CARLIXTA DE LA ROSA</t>
  </si>
  <si>
    <t>CESAR OTNIEL SABINO DE LA ROSA</t>
  </si>
  <si>
    <t>CONFESORA ALTAGRACIA MONTERO</t>
  </si>
  <si>
    <t>PSICOLOGO 1</t>
  </si>
  <si>
    <t>CRUCITANIA TRINIDAD CALDERON</t>
  </si>
  <si>
    <t>COCINERO</t>
  </si>
  <si>
    <t>DOMINGA ENCARNACION FORTUNA</t>
  </si>
  <si>
    <t>EDISON JAVIER RODRIGUEZ DIAZ</t>
  </si>
  <si>
    <t>EDWARD MORETA RAMIREZ</t>
  </si>
  <si>
    <t>ELIANA OLGARINA CAMILO DURAN</t>
  </si>
  <si>
    <t>ANALISTA DE RECURSOS HUMANOS</t>
  </si>
  <si>
    <t>ELISANDRE POLANCO FRANCE</t>
  </si>
  <si>
    <t>ELIZABETH RIODIN DIAZ</t>
  </si>
  <si>
    <t>EURY ORTEGA PEÑA</t>
  </si>
  <si>
    <t>PROGRAMADOR</t>
  </si>
  <si>
    <t>GARY ALFREDO CEDANO MORLA</t>
  </si>
  <si>
    <t>GERMANIA JOSEFINA ALBA ASTACIO</t>
  </si>
  <si>
    <t>GREGORIO DE LA ROSA</t>
  </si>
  <si>
    <t>IRIS YOKALY BAUTISTA BAUTISTA</t>
  </si>
  <si>
    <t>CONTADOR</t>
  </si>
  <si>
    <t>IVELISSE NUÑEZ ADAMES</t>
  </si>
  <si>
    <t>JANE BERNALYS VILLAR DIAZ</t>
  </si>
  <si>
    <t>JEYSON HERRERA GARABITOS</t>
  </si>
  <si>
    <t>JOEL GALVEZ BOTIER</t>
  </si>
  <si>
    <t>JOELI NATALIA MARTINEZ SANTOS</t>
  </si>
  <si>
    <t>JOSE ALEX SANCHEZ SANCHEZ</t>
  </si>
  <si>
    <t>JOSE ANTONIO CASTILLO</t>
  </si>
  <si>
    <t>JOSE DE JESUS ROSARIO BATISTA</t>
  </si>
  <si>
    <t>JOSE ELIAS HERNANDEZ FRIAS</t>
  </si>
  <si>
    <t>JUAN LEONARDO DE LA CRUZ REYES</t>
  </si>
  <si>
    <t>JUAN RAFAEL MEDINA PIMENTEL</t>
  </si>
  <si>
    <t>JUANA ENEROLISA SORIANO FABIAN</t>
  </si>
  <si>
    <t>LAURA PATRICIA MORALES CABRERA</t>
  </si>
  <si>
    <t>LIDIA MARGARITA RINCON GUZMAN</t>
  </si>
  <si>
    <t>LILIANA DE LA ROSA GARCIA</t>
  </si>
  <si>
    <t>ARQUITECTO</t>
  </si>
  <si>
    <t>LISBETH CAMILA PEREZ PEREZ</t>
  </si>
  <si>
    <t>LISETTE GUZMAN PERALTA</t>
  </si>
  <si>
    <t>MAGDALENA MARIA MARIÑEZ GUZMAN</t>
  </si>
  <si>
    <t>MAIKEL RADHANNY ALMONTE TIBURCIO</t>
  </si>
  <si>
    <t>ADMINISTRADOR DE RED</t>
  </si>
  <si>
    <t>MARIA DE JESUS SCHARBAY MARTINEZ</t>
  </si>
  <si>
    <t>MARIA ELIZABETH BELTRE ALCANTARA</t>
  </si>
  <si>
    <t>MARIA ELIZABETH TAVAREZ ABREU</t>
  </si>
  <si>
    <t>MARIA INMACULADA GARCIA TEIJEIRO</t>
  </si>
  <si>
    <t>MARIA LEONOR DIAZ CONCEPCION</t>
  </si>
  <si>
    <t>MARIBEL NUÑEZ MENDEZ</t>
  </si>
  <si>
    <t>MAYRA MIGUELINA LARA GUZMAN</t>
  </si>
  <si>
    <t>DIRECTOR ADM</t>
  </si>
  <si>
    <t>MERCEDES ELEONOR FLORES DI RAGO</t>
  </si>
  <si>
    <t>BIBLIOTECARIO</t>
  </si>
  <si>
    <t>MILAGROS ALTAGRACIA DIAZ ALMANZAR</t>
  </si>
  <si>
    <t>MILAGROS LUNA RODRIGUEZ</t>
  </si>
  <si>
    <t>MIRLA ALTAGRACIA OZUNA MORLA</t>
  </si>
  <si>
    <t>MODESTO DE LA CRUZ DE LOS SANTOS</t>
  </si>
  <si>
    <t>NAIFE VELEZ GITTE</t>
  </si>
  <si>
    <t>NATASHA LOPEZ ABATE</t>
  </si>
  <si>
    <t>NIURKA ALTAGRACIA BAEZ DE LEON</t>
  </si>
  <si>
    <t>ROBERTO CARLOS MAYI  SANTANA</t>
  </si>
  <si>
    <t>ROSANNA MARIA JIMENEZ DOTEL</t>
  </si>
  <si>
    <t>ROSANNY JOSEFINA TAVAREZ ORTEGA</t>
  </si>
  <si>
    <t>ROSSELY SECUNDINA ALCANTARA PINA</t>
  </si>
  <si>
    <t>SANTA JIMENEZ CASTILLO DE FELIZ</t>
  </si>
  <si>
    <t>SANTA MONTERO MONTERO</t>
  </si>
  <si>
    <t>SANTA REYNOSO CORREA</t>
  </si>
  <si>
    <t>TERESA MERCEDES BAUTISTA NUÑEZ</t>
  </si>
  <si>
    <t>TOMAS EUGENIO ALVAREZ CARBONELL</t>
  </si>
  <si>
    <t>VANESSA PAOLA RODRIGUEZ TORRES</t>
  </si>
  <si>
    <t>VICTOR ELVIS LORENZO</t>
  </si>
  <si>
    <t>DISEÑADOR GRAFICO</t>
  </si>
  <si>
    <t>VICTOR MANUEL MENDEZ ABREU</t>
  </si>
  <si>
    <t>WALBER LUIS SERRANO SANTOS</t>
  </si>
  <si>
    <t>WILSON CONTRERAS CONSTANZA</t>
  </si>
  <si>
    <t>YASHARA CANAAN CAMILO</t>
  </si>
  <si>
    <t>YUDELKA DOLORES CIPRIAN CEPEDA</t>
  </si>
  <si>
    <t>YULIS HEREDIA</t>
  </si>
  <si>
    <t>División Recursos Humanos</t>
  </si>
  <si>
    <t>División Calidad en la Gestión</t>
  </si>
  <si>
    <t>División Tecnología de la Información y Comunicación</t>
  </si>
  <si>
    <t>Dirección Administrativa y Financiera</t>
  </si>
  <si>
    <t>División de Servicios Generales</t>
  </si>
  <si>
    <t>Departamento de Bienestar Estudiantil</t>
  </si>
  <si>
    <t>División de Orientación</t>
  </si>
  <si>
    <t>División de Admisiones</t>
  </si>
  <si>
    <t>Dirección de Recursos Humanos</t>
  </si>
  <si>
    <t>Departamento Relaciones Laborales y Seguridad en el Trabajo</t>
  </si>
  <si>
    <t>Departamento Desempeño y Capacitación</t>
  </si>
  <si>
    <t>Departamento Reclutamiento y Selección</t>
  </si>
  <si>
    <t>Departamento Registro, Control y Nómina</t>
  </si>
  <si>
    <t>Departamento Formulación, Monitoreo y Evaluación PPP</t>
  </si>
  <si>
    <t>Departamento de Calidad en la Gestión</t>
  </si>
  <si>
    <t>Departamento Desarrollo Institucional</t>
  </si>
  <si>
    <t>Dirección de Proyección Institucional</t>
  </si>
  <si>
    <t>Departamento de Difusión y Relaciones Públicas</t>
  </si>
  <si>
    <t>Departamento Jurídico</t>
  </si>
  <si>
    <t>Departamento de Tecnología de la Información y Comunicación</t>
  </si>
  <si>
    <t>División Seguridad y Monitoreo TIC</t>
  </si>
  <si>
    <t>División Desarrollo e Implementación Sistemas</t>
  </si>
  <si>
    <t>Departamento Administrativo</t>
  </si>
  <si>
    <t>División Ingeniería y Planta Física</t>
  </si>
  <si>
    <t>División Servicios Generales</t>
  </si>
  <si>
    <t>División Activos Fijos</t>
  </si>
  <si>
    <t>División de Presupuesto</t>
  </si>
  <si>
    <t>División de Contabilidad</t>
  </si>
  <si>
    <t>División de Tesorería</t>
  </si>
  <si>
    <t>Departamento de Compras y Contrataciones</t>
  </si>
  <si>
    <t>Departamento Recursos para el Aprendizaje</t>
  </si>
  <si>
    <t>Departamento Desarrollo Profesoral</t>
  </si>
  <si>
    <t>Dirección de Gestión Admisiones y Registro</t>
  </si>
  <si>
    <t>Departamento de Lenguas Extranjeras</t>
  </si>
  <si>
    <t>Dirección de Centros Cogestionados</t>
  </si>
  <si>
    <t>Dirección de Investigación</t>
  </si>
  <si>
    <t>Dirección de Postgrado y Educación Permanente</t>
  </si>
  <si>
    <t>ADMINISTRADOR DE BASE DE DATOS</t>
  </si>
  <si>
    <t>ANALISTA DE CAPACITACION Y DESEMPEÑO</t>
  </si>
  <si>
    <t>ANALISTA DE DESARROLLO ORGANIZACIONAL</t>
  </si>
  <si>
    <t>ANALISTA DE RECLUTAMIENTO Y SELECCIÓN</t>
  </si>
  <si>
    <t>ANALISTA DE RELACIONES LABORALES</t>
  </si>
  <si>
    <t>ENCARGADO DE CAPACITACION Y DESEMPEÑO</t>
  </si>
  <si>
    <t>ENCARGADO DE SERVICIOS GENERALES</t>
  </si>
  <si>
    <t>ENCARGADO DE TECNOLOGIA DE LA INFORMACION</t>
  </si>
  <si>
    <t>ANALISTA LEGAL</t>
  </si>
  <si>
    <t>Género</t>
  </si>
  <si>
    <t>MASC</t>
  </si>
  <si>
    <t>Cuenta 2.1.1.2.10</t>
  </si>
  <si>
    <t>Estatus</t>
  </si>
  <si>
    <t>Vigencia Contrato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</si>
  <si>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</si>
  <si>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</si>
  <si>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</si>
  <si>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</si>
  <si>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</si>
  <si>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</si>
  <si>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</si>
  <si>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</si>
  <si>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</si>
  <si>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</si>
  <si>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</si>
  <si>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</si>
  <si>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</si>
  <si>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</si>
  <si>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</si>
  <si>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</si>
  <si>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</si>
  <si>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</si>
  <si>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</si>
  <si>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</si>
  <si>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CONTRATADO</t>
  </si>
  <si>
    <t>Recinto Eugenio María de Hostos</t>
  </si>
  <si>
    <t>Recinto Emilio Prud´Homme</t>
  </si>
  <si>
    <t>Recinto Félix Evaristo Mejia</t>
  </si>
  <si>
    <t>Recinto Juan Vicente Moscoso</t>
  </si>
  <si>
    <t>Recinto Luis Napoleón Núñez Molina</t>
  </si>
  <si>
    <t>Recinto Urania Montas</t>
  </si>
  <si>
    <t>Totales en RD$</t>
  </si>
  <si>
    <t>DIRECTOR</t>
  </si>
  <si>
    <t>COORDINADOR</t>
  </si>
  <si>
    <t>División de Bienestar Estudiantil</t>
  </si>
  <si>
    <t>ERNI SANAE PEREZ CHAVEZ</t>
  </si>
  <si>
    <t>ANALISTA BIENESTAR ESTUDIANTIL</t>
  </si>
  <si>
    <t>Departamento de Relaciones Institucionales</t>
  </si>
  <si>
    <t>HUGO MORETA FIGUEREO</t>
  </si>
  <si>
    <t>MIGUELINA M. DE LA ALTAGRACIA CRESPO VARGAS</t>
  </si>
  <si>
    <t xml:space="preserve">ENCARGADO DE PUBLICACIONES </t>
  </si>
  <si>
    <t>OLGA DILIA ZAPATA FERNANDEZ</t>
  </si>
  <si>
    <t>TECNICO DE ADMISIONES</t>
  </si>
  <si>
    <t>JOEL OLEA TIBURCIO</t>
  </si>
  <si>
    <t>Departamento de Fiscalización</t>
  </si>
  <si>
    <t>ANALISTA DE CONTROL INTERNO</t>
  </si>
  <si>
    <t>DOMINGO AUGUSTO CARVAJAL MATOS</t>
  </si>
  <si>
    <t>QUIRSA MARISOL BAEZ SOTO</t>
  </si>
  <si>
    <t>REC</t>
  </si>
  <si>
    <t xml:space="preserve">Vicerrectoría Académica </t>
  </si>
  <si>
    <t xml:space="preserve">CLAUDIA MARIA BRENES GARDEN </t>
  </si>
  <si>
    <t xml:space="preserve">Dirección de Planificación y Desarrollo </t>
  </si>
  <si>
    <t>COORDINADOR DE INTELIGENCIA INSTITUCIONAL</t>
  </si>
  <si>
    <t>Departamento de Publicaciones</t>
  </si>
  <si>
    <t xml:space="preserve">División de Gestión de Bibliotecas </t>
  </si>
  <si>
    <t>División de Plataformas Educativas</t>
  </si>
  <si>
    <t>LAURA FILOMENA SIGARAN CASTILLO</t>
  </si>
  <si>
    <t>LUIS ANTONIO PEREZ ARIAS</t>
  </si>
  <si>
    <t>ROSANNA POLANCO VASQUEZ</t>
  </si>
  <si>
    <t>YANERY ROMERO BATISTA</t>
  </si>
  <si>
    <t>ENCARGADO DE REGISTRO, CONTROL Y NOMINA</t>
  </si>
  <si>
    <t>TECNICO DE CAPACITACION Y DESEMPEÑO</t>
  </si>
  <si>
    <t>ANALISTA FORMULAC, MONITOREO Y EVALUAC PPP</t>
  </si>
  <si>
    <t>ENCARGADO FORMULAC, MONITOREO Y EVALUAC PPP</t>
  </si>
  <si>
    <t>ENCARGADO CALIDAD EN LA GESTION</t>
  </si>
  <si>
    <t>ENCARGADO RELACIONES INTERINSTITUCIONALES</t>
  </si>
  <si>
    <t>ENCARGADO DIFUSION Y RELACIONES PUBLICAS</t>
  </si>
  <si>
    <t>ADMINISTRADOR DE MONITOREO</t>
  </si>
  <si>
    <t>ENCARGADO DEPARTAMENTO ADMINISTRATIVO</t>
  </si>
  <si>
    <t>ENCARGADO ACTIVOS FIJOS</t>
  </si>
  <si>
    <t>ENCARGADO PRESUPUESTO</t>
  </si>
  <si>
    <t>ANALISTA DE CUENTAS POR PAGAR</t>
  </si>
  <si>
    <t>ANALISTA DE COMPRAS Y CONTRATACIONES</t>
  </si>
  <si>
    <t>ENCARGADO DE COMPRAS Y CONTRATACIONES</t>
  </si>
  <si>
    <t>COORDINADOR DE PROYECTOS</t>
  </si>
  <si>
    <t>DIRECTOR GESTION DE ADMISIONES Y REGISTRO</t>
  </si>
  <si>
    <t>COORDINADOR DE LENGUAS EXTRANJERAS</t>
  </si>
  <si>
    <t>ANALISTA DE INVESTIGACION</t>
  </si>
  <si>
    <t>TECNICO DE RECURSOS HUMANOS</t>
  </si>
  <si>
    <t>ENCARGADO DE ADMISIONES</t>
  </si>
  <si>
    <t>SOPORTE TECNICO INFORMATICO</t>
  </si>
  <si>
    <t>ENCARGADO DE RECURSOS HUMANOS</t>
  </si>
  <si>
    <t>DIRECTOR ADMINISTRATIVO Y FINANCIERO</t>
  </si>
  <si>
    <t>FRANCISCO ALBERTO DE LA ROSA AMARANTE</t>
  </si>
  <si>
    <t>TECNICO DE BIBLIOTECA</t>
  </si>
  <si>
    <t>JUSMERY MAGDALENA LORENZO DE LA CRUZ</t>
  </si>
  <si>
    <t>División de Archivo y Correspondencia</t>
  </si>
  <si>
    <t>ENCARGADO DE ARCHIVO Y CORRESPONDENCIA</t>
  </si>
  <si>
    <t>TECNICO DE ARCHIVISTICA</t>
  </si>
  <si>
    <t>VICTORIA DEL CARMEN LIRANZO RODRIGUEZ</t>
  </si>
  <si>
    <t>NOMB. TEMPORAL</t>
  </si>
  <si>
    <t>Rectoría</t>
  </si>
  <si>
    <t>Area</t>
  </si>
  <si>
    <t>ENCARGADO DE RELACIONES PUBLI</t>
  </si>
  <si>
    <t>ANALISTA DE CAPACITACION Y DE</t>
  </si>
  <si>
    <t>ADMINISTRADOR DE MONITOREO DE</t>
  </si>
  <si>
    <t>ENC. DE DPTO. FORMULACION, MO</t>
  </si>
  <si>
    <t xml:space="preserve">ENCARGADO (A) DE LA DIVISION </t>
  </si>
  <si>
    <t>ADMINISTRADOR DE BASE DE DATO</t>
  </si>
  <si>
    <t>SOPORTE TÉCNICO INFORMÁTICO</t>
  </si>
  <si>
    <t>COORDINADOR (A) DE PROYECTOS</t>
  </si>
  <si>
    <t xml:space="preserve">ENCARGADO DE DEPARTAMENTO DE </t>
  </si>
  <si>
    <t>ANALISTA DE INVESTIGACION Y P</t>
  </si>
  <si>
    <t>ANALISTA DE FORMULACION, MONI</t>
  </si>
  <si>
    <t>ANALISTA DE BIENESTAR ESTUDIA</t>
  </si>
  <si>
    <t>TÉCNICO DE BIBLIOTECA</t>
  </si>
  <si>
    <t>ANALISTA DE COMPRAS Y CONTRAT</t>
  </si>
  <si>
    <t>COORDINADOR (A) DE LENGUAS EX</t>
  </si>
  <si>
    <t>ENCARGADO DE SERVICIOS GENERA</t>
  </si>
  <si>
    <t>ANALISTA DE RELACIONES LABORA</t>
  </si>
  <si>
    <t>ANALISTA DE CUENTAS</t>
  </si>
  <si>
    <t>ENCARGADO DE LA DIVISION DE A</t>
  </si>
  <si>
    <t>ANALISTA DE RECLUTAMIENTO Y S</t>
  </si>
  <si>
    <t>DIRECTOR ADM FINANCIERO</t>
  </si>
  <si>
    <t>TÉCNICO DE RECURSOS HUMANOS</t>
  </si>
  <si>
    <t>ANALISTA DE DESARROLLO ORGANI</t>
  </si>
  <si>
    <t>ENCARGADO PUBLICACIONES</t>
  </si>
  <si>
    <t xml:space="preserve">ENCARGADO (A) DPTO./DIVISION </t>
  </si>
  <si>
    <t>TÉCNICO DE ADMISIONES</t>
  </si>
  <si>
    <t>ENCARGADO DE PRESUPUESTO</t>
  </si>
  <si>
    <t>PROGRAMADOR DE SOFTWARE</t>
  </si>
  <si>
    <t>ENCARGADO DE DEPARTAMENTO ADM</t>
  </si>
  <si>
    <t>TÉCNICO ARCHIVISTICA</t>
  </si>
  <si>
    <t>ENCARGADO DE TECNOLOGIA DE LA</t>
  </si>
  <si>
    <t>WELLINGTON ALBERTO PEREZ SANTANA</t>
  </si>
  <si>
    <t>COORDINADOR (A) DE INTELIGENC</t>
  </si>
  <si>
    <t>DIRECTOR (A) DE GESTION DE AD</t>
  </si>
  <si>
    <t>Nómina Temporal en Cargos de Carrera Noviembre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</si>
</sst>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-* #,##0.00\ _€_-;\-* #,##0.00\ _€_-;_-* &quot;-&quot;??\ _€_-;_-@_-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8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FFFC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 style="thin">
        <color rgb="FF002060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rgb="FF002060"/>
      </left>
      <right/>
      <top/>
      <bottom/>
      <diagonal/>
    </border>
    <border>
      <left/>
      <right style="thin">
        <color rgb="FF002060"/>
      </right>
      <top/>
      <bottom/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/>
      <top style="thin">
        <color theme="4" tint="-0.499984740745262"/>
      </top>
      <bottom style="thin">
        <color theme="4" tint="-0.499984740745262"/>
      </bottom>
      <diagonal/>
    </border>
    <border>
      <left style="thin">
        <color rgb="FF002060"/>
      </left>
      <right style="thin">
        <color theme="4" tint="-0.499984740745262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theme="8" tint="0.59996337778862885"/>
      </top>
      <bottom style="thin">
        <color theme="8" tint="0.59996337778862885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  <xf numFmtId="164" fontId="7" fillId="0" borderId="2" xfId="1" applyFont="1" applyBorder="1" applyAlignment="1">
      <alignment horizontal="center"/>
    </xf>
    <xf numFmtId="0" fontId="7" fillId="0" borderId="0" xfId="0" applyFont="1"/>
    <xf numFmtId="0" fontId="7" fillId="0" borderId="0" xfId="0" applyFont="1" applyFill="1"/>
    <xf numFmtId="164" fontId="11" fillId="5" borderId="0" xfId="1" applyFont="1" applyFill="1" applyAlignment="1">
      <alignment horizontal="center"/>
    </xf>
    <xf numFmtId="164" fontId="11" fillId="3" borderId="1" xfId="1" applyFont="1" applyFill="1" applyBorder="1" applyAlignment="1">
      <alignment horizontal="center"/>
    </xf>
    <xf numFmtId="164" fontId="12" fillId="4" borderId="1" xfId="1" applyFont="1" applyFill="1" applyBorder="1" applyAlignment="1">
      <alignment horizontal="center"/>
    </xf>
    <xf numFmtId="0" fontId="11" fillId="3" borderId="1" xfId="0" applyFont="1" applyFill="1" applyBorder="1" applyAlignment="1">
      <alignment horizontal="center"/>
    </xf>
    <xf numFmtId="164" fontId="11" fillId="3" borderId="1" xfId="1" applyFont="1" applyFill="1" applyBorder="1" applyAlignment="1">
      <alignment horizontal="center" wrapText="1"/>
    </xf>
    <xf numFmtId="164" fontId="8" fillId="4" borderId="1" xfId="1" applyFont="1" applyFill="1" applyBorder="1" applyAlignment="1">
      <alignment horizontal="center" wrapText="1"/>
    </xf>
    <xf numFmtId="0" fontId="10" fillId="0" borderId="0" xfId="0" applyFont="1"/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horizontal="left"/>
    </xf>
    <xf numFmtId="14" fontId="7" fillId="0" borderId="2" xfId="0" applyNumberFormat="1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center"/>
    </xf>
    <xf numFmtId="164" fontId="7" fillId="0" borderId="5" xfId="1" applyFont="1" applyBorder="1" applyAlignment="1">
      <alignment horizontal="center"/>
    </xf>
    <xf numFmtId="0" fontId="7" fillId="0" borderId="2" xfId="0" applyFont="1" applyFill="1" applyBorder="1" applyAlignment="1">
      <alignment horizontal="left"/>
    </xf>
    <xf numFmtId="43" fontId="7" fillId="0" borderId="0" xfId="0" applyNumberFormat="1" applyFont="1"/>
    <xf numFmtId="4" fontId="0" fillId="0" borderId="0" xfId="0" applyNumberFormat="1"/>
    <xf numFmtId="0" fontId="7" fillId="0" borderId="2" xfId="0" applyFont="1" applyFill="1" applyBorder="1" applyAlignment="1">
      <alignment horizontal="center"/>
    </xf>
    <xf numFmtId="14" fontId="7" fillId="0" borderId="2" xfId="0" applyNumberFormat="1" applyFont="1" applyFill="1" applyBorder="1" applyAlignment="1">
      <alignment horizontal="center"/>
    </xf>
    <xf numFmtId="164" fontId="7" fillId="0" borderId="2" xfId="1" applyFont="1" applyFill="1" applyBorder="1" applyAlignment="1">
      <alignment horizontal="center"/>
    </xf>
    <xf numFmtId="164" fontId="7" fillId="0" borderId="5" xfId="1" applyFont="1" applyFill="1" applyBorder="1" applyAlignment="1">
      <alignment horizontal="center"/>
    </xf>
    <xf numFmtId="43" fontId="7" fillId="0" borderId="0" xfId="0" applyNumberFormat="1" applyFont="1" applyFill="1"/>
    <xf numFmtId="164" fontId="12" fillId="0" borderId="2" xfId="1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7" fillId="0" borderId="8" xfId="0" applyFont="1" applyBorder="1" applyAlignment="1">
      <alignment horizontal="left"/>
    </xf>
    <xf numFmtId="0" fontId="10" fillId="6" borderId="6" xfId="0" applyFont="1" applyFill="1" applyBorder="1" applyAlignment="1">
      <alignment horizontal="left"/>
    </xf>
    <xf numFmtId="0" fontId="10" fillId="6" borderId="0" xfId="0" applyFont="1" applyFill="1" applyBorder="1" applyAlignment="1">
      <alignment horizontal="left"/>
    </xf>
    <xf numFmtId="0" fontId="7" fillId="6" borderId="0" xfId="0" applyFont="1" applyFill="1" applyBorder="1" applyAlignment="1">
      <alignment horizontal="left"/>
    </xf>
    <xf numFmtId="0" fontId="7" fillId="6" borderId="0" xfId="0" applyFont="1" applyFill="1" applyBorder="1" applyAlignment="1">
      <alignment horizontal="center"/>
    </xf>
    <xf numFmtId="164" fontId="7" fillId="6" borderId="0" xfId="1" applyFont="1" applyFill="1" applyBorder="1" applyAlignment="1">
      <alignment horizontal="center"/>
    </xf>
    <xf numFmtId="164" fontId="7" fillId="6" borderId="7" xfId="1" applyFont="1" applyFill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10" fillId="2" borderId="2" xfId="0" applyFont="1" applyFill="1" applyBorder="1" applyAlignment="1">
      <alignment horizontal="left"/>
    </xf>
    <xf numFmtId="0" fontId="10" fillId="2" borderId="2" xfId="0" applyFont="1" applyFill="1" applyBorder="1"/>
    <xf numFmtId="0" fontId="10" fillId="2" borderId="12" xfId="0" applyFont="1" applyFill="1" applyBorder="1" applyAlignment="1">
      <alignment horizontal="left"/>
    </xf>
    <xf numFmtId="0" fontId="10" fillId="2" borderId="13" xfId="0" applyFont="1" applyFill="1" applyBorder="1" applyAlignment="1">
      <alignment horizontal="left"/>
    </xf>
    <xf numFmtId="0" fontId="10" fillId="2" borderId="8" xfId="0" applyFont="1" applyFill="1" applyBorder="1" applyAlignment="1">
      <alignment horizontal="left"/>
    </xf>
    <xf numFmtId="0" fontId="11" fillId="3" borderId="14" xfId="0" applyFont="1" applyFill="1" applyBorder="1" applyAlignment="1">
      <alignment horizontal="left"/>
    </xf>
    <xf numFmtId="0" fontId="11" fillId="3" borderId="15" xfId="0" applyFont="1" applyFill="1" applyBorder="1" applyAlignment="1">
      <alignment horizontal="left"/>
    </xf>
    <xf numFmtId="0" fontId="11" fillId="3" borderId="16" xfId="0" applyFont="1" applyFill="1" applyBorder="1" applyAlignment="1">
      <alignment horizontal="left"/>
    </xf>
    <xf numFmtId="164" fontId="7" fillId="0" borderId="0" xfId="1" applyFont="1" applyAlignment="1">
      <alignment horizontal="center"/>
    </xf>
    <xf numFmtId="0" fontId="10" fillId="0" borderId="0" xfId="0" applyFont="1" applyAlignment="1">
      <alignment horizontal="left"/>
    </xf>
    <xf numFmtId="0" fontId="14" fillId="0" borderId="0" xfId="0" applyFont="1" applyAlignment="1">
      <alignment horizontal="center"/>
    </xf>
    <xf numFmtId="164" fontId="10" fillId="0" borderId="0" xfId="0" applyNumberFormat="1" applyFont="1"/>
    <xf numFmtId="164" fontId="15" fillId="0" borderId="0" xfId="1" applyFont="1"/>
    <xf numFmtId="0" fontId="10" fillId="2" borderId="8" xfId="0" applyFont="1" applyFill="1" applyBorder="1"/>
    <xf numFmtId="0" fontId="16" fillId="0" borderId="0" xfId="0" applyFont="1" applyAlignment="1">
      <alignment horizontal="center"/>
    </xf>
    <xf numFmtId="0" fontId="7" fillId="0" borderId="17" xfId="0" applyFont="1" applyBorder="1" applyAlignment="1">
      <alignment horizontal="left"/>
    </xf>
    <xf numFmtId="164" fontId="7" fillId="0" borderId="17" xfId="1" applyFont="1" applyBorder="1" applyAlignment="1">
      <alignment horizontal="center"/>
    </xf>
    <xf numFmtId="0" fontId="7" fillId="7" borderId="2" xfId="0" applyFont="1" applyFill="1" applyBorder="1" applyAlignment="1">
      <alignment horizontal="left"/>
    </xf>
    <xf numFmtId="164" fontId="7" fillId="7" borderId="2" xfId="1" applyFont="1" applyFill="1" applyBorder="1" applyAlignment="1">
      <alignment horizontal="center"/>
    </xf>
    <xf numFmtId="0" fontId="7" fillId="7" borderId="17" xfId="0" applyFont="1" applyFill="1" applyBorder="1" applyAlignment="1">
      <alignment horizontal="left"/>
    </xf>
    <xf numFmtId="164" fontId="7" fillId="7" borderId="17" xfId="1" applyFont="1" applyFill="1" applyBorder="1" applyAlignment="1">
      <alignment horizontal="center"/>
    </xf>
    <xf numFmtId="0" fontId="7" fillId="8" borderId="2" xfId="0" applyFont="1" applyFill="1" applyBorder="1" applyAlignment="1">
      <alignment horizontal="left"/>
    </xf>
    <xf numFmtId="164" fontId="7" fillId="8" borderId="2" xfId="1" applyFont="1" applyFill="1" applyBorder="1" applyAlignment="1">
      <alignment horizontal="center"/>
    </xf>
    <xf numFmtId="0" fontId="7" fillId="8" borderId="17" xfId="0" applyFont="1" applyFill="1" applyBorder="1" applyAlignment="1">
      <alignment horizontal="left"/>
    </xf>
    <xf numFmtId="164" fontId="7" fillId="8" borderId="17" xfId="1" applyFont="1" applyFill="1" applyBorder="1" applyAlignment="1">
      <alignment horizontal="center"/>
    </xf>
    <xf numFmtId="0" fontId="7" fillId="0" borderId="17" xfId="0" applyFont="1" applyFill="1" applyBorder="1" applyAlignment="1">
      <alignment horizontal="left"/>
    </xf>
    <xf numFmtId="164" fontId="7" fillId="0" borderId="17" xfId="1" applyFont="1" applyFill="1" applyBorder="1" applyAlignment="1">
      <alignment horizontal="center"/>
    </xf>
    <xf numFmtId="164" fontId="9" fillId="0" borderId="0" xfId="0" applyNumberFormat="1" applyFont="1"/>
    <xf numFmtId="0" fontId="9" fillId="0" borderId="3" xfId="0" applyFont="1" applyBorder="1" applyAlignment="1">
      <alignment horizontal="right"/>
    </xf>
    <xf numFmtId="164" fontId="8" fillId="4" borderId="1" xfId="1" applyFont="1" applyFill="1" applyBorder="1" applyAlignment="1">
      <alignment horizontal="center" wrapText="1"/>
    </xf>
    <xf numFmtId="164" fontId="11" fillId="3" borderId="1" xfId="1" applyFont="1" applyFill="1" applyBorder="1" applyAlignment="1">
      <alignment horizontal="center" wrapText="1"/>
    </xf>
    <xf numFmtId="0" fontId="11" fillId="3" borderId="1" xfId="0" applyFont="1" applyFill="1" applyBorder="1" applyAlignment="1">
      <alignment horizontal="center"/>
    </xf>
    <xf numFmtId="164" fontId="11" fillId="3" borderId="1" xfId="1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4" fillId="0" borderId="0" xfId="1" applyFont="1" applyAlignment="1">
      <alignment horizontal="center"/>
    </xf>
    <xf numFmtId="0" fontId="11" fillId="3" borderId="9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left"/>
    </xf>
    <xf numFmtId="0" fontId="11" fillId="3" borderId="1" xfId="0" applyFont="1" applyFill="1" applyBorder="1" applyAlignment="1">
      <alignment horizontal="left"/>
    </xf>
    <xf numFmtId="0" fontId="11" fillId="3" borderId="1" xfId="0" applyFont="1" applyFill="1" applyBorder="1" applyAlignment="1">
      <alignment horizontal="center" vertical="center"/>
    </xf>
    <xf numFmtId="164" fontId="10" fillId="4" borderId="1" xfId="1" applyFont="1" applyFill="1" applyBorder="1" applyAlignment="1">
      <alignment horizontal="center"/>
    </xf>
    <xf numFmtId="43" fontId="0" fillId="0" borderId="0" xfId="0" applyNumberFormat="1"/>
  </cellXfs>
  <cellStyles count="2">
    <cellStyle name="Millares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FFF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491427</xdr:colOff>
      <xdr:row>0</xdr:row>
      <xdr:rowOff>89858</xdr:rowOff>
    </xdr:from>
    <xdr:to>
      <xdr:col>8</xdr:col>
      <xdr:colOff>314319</xdr:colOff>
      <xdr:row>8</xdr:row>
      <xdr:rowOff>29118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2D6F1A4-983A-4082-9D37-3927E6ED1D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546592" y="89858"/>
          <a:ext cx="1071925" cy="12691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8"/>
  <sheetViews>
    <sheetView showGridLines="0" tabSelected="1" topLeftCell="E85" zoomScale="106" zoomScaleNormal="106" workbookViewId="0">
      <selection activeCell="S104" sqref="S104"/>
    </sheetView>
  </sheetViews>
  <sheetFormatPr baseColWidth="10" defaultColWidth="10.85546875" defaultRowHeight="12.75"/>
  <cols>
    <col min="1" max="1" width="3.7109375" style="2" bestFit="1" customWidth="1"/>
    <col min="2" max="2" width="47.85546875" style="3" bestFit="1" customWidth="1"/>
    <col min="3" max="3" width="39.140625" style="3" bestFit="1" customWidth="1"/>
    <col min="4" max="4" width="41" style="3" bestFit="1" customWidth="1"/>
    <col min="5" max="5" width="12.85546875" style="2" bestFit="1" customWidth="1"/>
    <col min="6" max="6" width="6.28515625" style="2" customWidth="1"/>
    <col min="7" max="7" width="8.85546875" style="2" bestFit="1" customWidth="1"/>
    <col min="8" max="8" width="9.85546875" style="2" customWidth="1"/>
    <col min="9" max="9" width="13.140625" style="4" customWidth="1"/>
    <col min="10" max="10" width="11.7109375" style="4" bestFit="1" customWidth="1"/>
    <col min="11" max="11" width="6" style="4" customWidth="1"/>
    <col min="12" max="12" width="11.5703125" style="4" customWidth="1"/>
    <col min="13" max="13" width="13.42578125" style="4" customWidth="1"/>
    <col min="14" max="14" width="10.85546875" style="4" bestFit="1" customWidth="1"/>
    <col min="15" max="16" width="11.7109375" style="4" bestFit="1" customWidth="1"/>
    <col min="17" max="17" width="11.5703125" style="4" customWidth="1"/>
    <col min="18" max="18" width="12.85546875" style="4" customWidth="1"/>
    <col min="19" max="19" width="10.5703125" style="4" customWidth="1"/>
    <col min="20" max="21" width="13.140625" style="4" customWidth="1"/>
    <col min="22" max="22" width="13.42578125" style="4" customWidth="1"/>
    <col min="23" max="16384" width="10.85546875" style="1"/>
  </cols>
  <sheetData>
    <row r="1" spans="1:24" ht="13.5" customHeight="1"/>
    <row r="8" spans="1:24" ht="15">
      <c r="A8" s="6"/>
      <c r="B8" s="35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</row>
    <row r="9" spans="1:24" ht="18">
      <c r="A9" s="78" t="s">
        <v>108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</row>
    <row r="10" spans="1:24" ht="15.75">
      <c r="A10" s="79" t="s">
        <v>274</v>
      </c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</row>
    <row r="11" spans="1:24" ht="15.75">
      <c r="A11" s="5"/>
      <c r="B11" s="36"/>
      <c r="T11" s="80" t="s">
        <v>148</v>
      </c>
      <c r="U11" s="80"/>
    </row>
    <row r="12" spans="1:24" s="8" customFormat="1" ht="12">
      <c r="A12" s="81" t="s">
        <v>0</v>
      </c>
      <c r="B12" s="51"/>
      <c r="C12" s="82" t="s">
        <v>1</v>
      </c>
      <c r="D12" s="83" t="s">
        <v>2</v>
      </c>
      <c r="E12" s="76" t="s">
        <v>149</v>
      </c>
      <c r="F12" s="76" t="s">
        <v>146</v>
      </c>
      <c r="G12" s="84" t="s">
        <v>150</v>
      </c>
      <c r="H12" s="84"/>
      <c r="I12" s="75" t="s">
        <v>151</v>
      </c>
      <c r="J12" s="75" t="s">
        <v>152</v>
      </c>
      <c r="K12" s="75" t="s">
        <v>153</v>
      </c>
      <c r="L12" s="76" t="s">
        <v>154</v>
      </c>
      <c r="M12" s="76"/>
      <c r="N12" s="76"/>
      <c r="O12" s="76"/>
      <c r="P12" s="76"/>
      <c r="Q12" s="76"/>
      <c r="R12" s="76"/>
      <c r="S12" s="11"/>
      <c r="T12" s="77" t="s">
        <v>155</v>
      </c>
      <c r="U12" s="77"/>
      <c r="V12" s="75" t="s">
        <v>156</v>
      </c>
    </row>
    <row r="13" spans="1:24" s="8" customFormat="1" ht="12">
      <c r="A13" s="81"/>
      <c r="B13" s="52"/>
      <c r="C13" s="82"/>
      <c r="D13" s="83"/>
      <c r="E13" s="76"/>
      <c r="F13" s="76"/>
      <c r="G13" s="84"/>
      <c r="H13" s="84"/>
      <c r="I13" s="75"/>
      <c r="J13" s="75"/>
      <c r="K13" s="75"/>
      <c r="L13" s="85" t="s">
        <v>157</v>
      </c>
      <c r="M13" s="85"/>
      <c r="N13" s="12"/>
      <c r="O13" s="85" t="s">
        <v>158</v>
      </c>
      <c r="P13" s="85"/>
      <c r="Q13" s="74" t="s">
        <v>159</v>
      </c>
      <c r="R13" s="74" t="s">
        <v>160</v>
      </c>
      <c r="S13" s="74" t="s">
        <v>161</v>
      </c>
      <c r="T13" s="74" t="s">
        <v>162</v>
      </c>
      <c r="U13" s="74" t="s">
        <v>163</v>
      </c>
      <c r="V13" s="75"/>
    </row>
    <row r="14" spans="1:24" s="16" customFormat="1" ht="36">
      <c r="A14" s="81"/>
      <c r="B14" s="50" t="s">
        <v>239</v>
      </c>
      <c r="C14" s="82"/>
      <c r="D14" s="83"/>
      <c r="E14" s="76"/>
      <c r="F14" s="76"/>
      <c r="G14" s="13" t="s">
        <v>164</v>
      </c>
      <c r="H14" s="13" t="s">
        <v>165</v>
      </c>
      <c r="I14" s="75"/>
      <c r="J14" s="75"/>
      <c r="K14" s="75"/>
      <c r="L14" s="14" t="s">
        <v>166</v>
      </c>
      <c r="M14" s="14" t="s">
        <v>167</v>
      </c>
      <c r="N14" s="15" t="s">
        <v>168</v>
      </c>
      <c r="O14" s="14" t="s">
        <v>169</v>
      </c>
      <c r="P14" s="14" t="s">
        <v>170</v>
      </c>
      <c r="Q14" s="74"/>
      <c r="R14" s="74"/>
      <c r="S14" s="74"/>
      <c r="T14" s="74"/>
      <c r="U14" s="74"/>
      <c r="V14" s="75"/>
    </row>
    <row r="15" spans="1:24" s="8" customFormat="1" ht="12">
      <c r="A15" s="38"/>
      <c r="B15" s="39" t="s">
        <v>238</v>
      </c>
      <c r="C15" s="40"/>
      <c r="D15" s="40"/>
      <c r="E15" s="41"/>
      <c r="F15" s="41"/>
      <c r="G15" s="41"/>
      <c r="H15" s="41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3"/>
      <c r="W15" s="25"/>
      <c r="X15" s="25"/>
    </row>
    <row r="16" spans="1:24" s="8" customFormat="1" ht="12">
      <c r="A16" s="44">
        <v>1</v>
      </c>
      <c r="B16" s="45" t="s">
        <v>109</v>
      </c>
      <c r="C16" s="18" t="s">
        <v>51</v>
      </c>
      <c r="D16" s="18" t="s">
        <v>141</v>
      </c>
      <c r="E16" s="33" t="s">
        <v>171</v>
      </c>
      <c r="F16" s="17" t="s">
        <v>147</v>
      </c>
      <c r="G16" s="19">
        <v>44317</v>
      </c>
      <c r="H16" s="19">
        <v>44500</v>
      </c>
      <c r="I16" s="7">
        <v>65000</v>
      </c>
      <c r="J16" s="7">
        <v>4427.58</v>
      </c>
      <c r="K16" s="7">
        <v>0</v>
      </c>
      <c r="L16" s="7">
        <f>+I16*2.87%</f>
        <v>1865.5</v>
      </c>
      <c r="M16" s="7">
        <f>I16*7.1%</f>
        <v>4615</v>
      </c>
      <c r="N16" s="7">
        <f>62400*1.15%</f>
        <v>717.6</v>
      </c>
      <c r="O16" s="7">
        <f>+I16*3.04%</f>
        <v>1976</v>
      </c>
      <c r="P16" s="7">
        <f>I16*7.09%</f>
        <v>4608.5</v>
      </c>
      <c r="Q16" s="7"/>
      <c r="R16" s="7">
        <f>L16+M16+N16+O16+P16</f>
        <v>13782.6</v>
      </c>
      <c r="S16" s="7"/>
      <c r="T16" s="7">
        <f>+L16+O16+Q16+S16+J16+K16</f>
        <v>8269.08</v>
      </c>
      <c r="U16" s="7">
        <f>+P16+N16+M16</f>
        <v>9941.1</v>
      </c>
      <c r="V16" s="23">
        <f>+I16-T16</f>
        <v>56730.92</v>
      </c>
      <c r="W16" s="25"/>
      <c r="X16" s="25"/>
    </row>
    <row r="17" spans="1:24" s="8" customFormat="1" ht="12">
      <c r="A17" s="44">
        <f t="shared" ref="A17:A80" si="0">A16+1</f>
        <v>2</v>
      </c>
      <c r="B17" s="45" t="s">
        <v>109</v>
      </c>
      <c r="C17" s="18" t="s">
        <v>33</v>
      </c>
      <c r="D17" s="18" t="s">
        <v>34</v>
      </c>
      <c r="E17" s="33" t="s">
        <v>171</v>
      </c>
      <c r="F17" s="17" t="s">
        <v>3</v>
      </c>
      <c r="G17" s="19">
        <v>44197</v>
      </c>
      <c r="H17" s="19">
        <v>44561</v>
      </c>
      <c r="I17" s="7">
        <v>50000</v>
      </c>
      <c r="J17" s="7">
        <v>1854</v>
      </c>
      <c r="K17" s="7">
        <v>0</v>
      </c>
      <c r="L17" s="7">
        <f>+I17*2.87%</f>
        <v>1435</v>
      </c>
      <c r="M17" s="7">
        <f>I17*7.1%</f>
        <v>3549.9999999999995</v>
      </c>
      <c r="N17" s="7">
        <f>I17*1.15%</f>
        <v>575</v>
      </c>
      <c r="O17" s="7">
        <f>+I17*3.04%</f>
        <v>1520</v>
      </c>
      <c r="P17" s="7">
        <f>I17*7.09%</f>
        <v>3545.0000000000005</v>
      </c>
      <c r="Q17" s="7"/>
      <c r="R17" s="7">
        <f>L17+M17+N17+O17+P17</f>
        <v>10625</v>
      </c>
      <c r="S17" s="7"/>
      <c r="T17" s="7">
        <f>+L17+O17+Q17+S17+J17+K17</f>
        <v>4809</v>
      </c>
      <c r="U17" s="7">
        <f>+P17+N17+M17</f>
        <v>7670</v>
      </c>
      <c r="V17" s="23">
        <f>+I17-T17</f>
        <v>45191</v>
      </c>
      <c r="W17" s="25"/>
      <c r="X17" s="25"/>
    </row>
    <row r="18" spans="1:24" s="8" customFormat="1" ht="12">
      <c r="A18" s="44">
        <f t="shared" si="0"/>
        <v>3</v>
      </c>
      <c r="B18" s="45" t="s">
        <v>110</v>
      </c>
      <c r="C18" s="18" t="s">
        <v>13</v>
      </c>
      <c r="D18" s="18" t="s">
        <v>142</v>
      </c>
      <c r="E18" s="33" t="s">
        <v>171</v>
      </c>
      <c r="F18" s="17" t="s">
        <v>3</v>
      </c>
      <c r="G18" s="19">
        <v>44197</v>
      </c>
      <c r="H18" s="19">
        <v>44561</v>
      </c>
      <c r="I18" s="7">
        <v>115000</v>
      </c>
      <c r="J18" s="7">
        <v>15633.74</v>
      </c>
      <c r="K18" s="7">
        <v>0</v>
      </c>
      <c r="L18" s="7">
        <f t="shared" ref="L18:L20" si="1">+I18*2.87%</f>
        <v>3300.5</v>
      </c>
      <c r="M18" s="7">
        <f t="shared" ref="M18:M20" si="2">I18*7.1%</f>
        <v>8164.9999999999991</v>
      </c>
      <c r="N18" s="7">
        <f>62400*1.15%</f>
        <v>717.6</v>
      </c>
      <c r="O18" s="7">
        <f t="shared" ref="O18:O20" si="3">+I18*3.04%</f>
        <v>3496</v>
      </c>
      <c r="P18" s="7">
        <f t="shared" ref="P18:P20" si="4">I18*7.09%</f>
        <v>8153.5000000000009</v>
      </c>
      <c r="Q18" s="7"/>
      <c r="R18" s="7">
        <f t="shared" ref="R18:R20" si="5">L18+M18+N18+O18+P18</f>
        <v>23832.600000000002</v>
      </c>
      <c r="S18" s="7"/>
      <c r="T18" s="7">
        <f t="shared" ref="T18:T20" si="6">+L18+O18+Q18+S18+J18+K18</f>
        <v>22430.239999999998</v>
      </c>
      <c r="U18" s="7">
        <f t="shared" ref="U18:U20" si="7">+P18+N18+M18</f>
        <v>17036.099999999999</v>
      </c>
      <c r="V18" s="23">
        <f t="shared" ref="V18:V20" si="8">+I18-T18</f>
        <v>92569.760000000009</v>
      </c>
      <c r="W18" s="25"/>
      <c r="X18" s="25"/>
    </row>
    <row r="19" spans="1:24" s="8" customFormat="1" ht="12">
      <c r="A19" s="44">
        <f t="shared" si="0"/>
        <v>4</v>
      </c>
      <c r="B19" s="45" t="s">
        <v>110</v>
      </c>
      <c r="C19" s="18" t="s">
        <v>9</v>
      </c>
      <c r="D19" s="18" t="s">
        <v>138</v>
      </c>
      <c r="E19" s="33" t="s">
        <v>171</v>
      </c>
      <c r="F19" s="17" t="s">
        <v>3</v>
      </c>
      <c r="G19" s="19">
        <v>44228</v>
      </c>
      <c r="H19" s="19">
        <v>44561</v>
      </c>
      <c r="I19" s="7">
        <v>65000</v>
      </c>
      <c r="J19" s="7">
        <v>4427.58</v>
      </c>
      <c r="K19" s="7">
        <v>0</v>
      </c>
      <c r="L19" s="7">
        <f t="shared" si="1"/>
        <v>1865.5</v>
      </c>
      <c r="M19" s="7">
        <f t="shared" si="2"/>
        <v>4615</v>
      </c>
      <c r="N19" s="7">
        <f>62400*1.15%</f>
        <v>717.6</v>
      </c>
      <c r="O19" s="7">
        <f t="shared" si="3"/>
        <v>1976</v>
      </c>
      <c r="P19" s="7">
        <f t="shared" si="4"/>
        <v>4608.5</v>
      </c>
      <c r="Q19" s="7"/>
      <c r="R19" s="7">
        <f t="shared" si="5"/>
        <v>13782.6</v>
      </c>
      <c r="S19" s="7"/>
      <c r="T19" s="7">
        <f t="shared" si="6"/>
        <v>8269.08</v>
      </c>
      <c r="U19" s="7">
        <f t="shared" si="7"/>
        <v>9941.1</v>
      </c>
      <c r="V19" s="23">
        <f t="shared" si="8"/>
        <v>56730.92</v>
      </c>
      <c r="W19" s="25"/>
      <c r="X19" s="25"/>
    </row>
    <row r="20" spans="1:24" s="8" customFormat="1" ht="12">
      <c r="A20" s="44">
        <f t="shared" si="0"/>
        <v>5</v>
      </c>
      <c r="B20" s="45" t="s">
        <v>110</v>
      </c>
      <c r="C20" s="18" t="s">
        <v>60</v>
      </c>
      <c r="D20" s="18" t="s">
        <v>208</v>
      </c>
      <c r="E20" s="33" t="s">
        <v>171</v>
      </c>
      <c r="F20" s="17" t="s">
        <v>3</v>
      </c>
      <c r="G20" s="19">
        <v>44197</v>
      </c>
      <c r="H20" s="19">
        <v>44561</v>
      </c>
      <c r="I20" s="7">
        <v>45000</v>
      </c>
      <c r="J20" s="7">
        <v>1148.33</v>
      </c>
      <c r="K20" s="7">
        <v>0</v>
      </c>
      <c r="L20" s="7">
        <f t="shared" si="1"/>
        <v>1291.5</v>
      </c>
      <c r="M20" s="7">
        <f t="shared" si="2"/>
        <v>3194.9999999999995</v>
      </c>
      <c r="N20" s="7">
        <f t="shared" ref="N20" si="9">I20*1.15%</f>
        <v>517.5</v>
      </c>
      <c r="O20" s="7">
        <f t="shared" si="3"/>
        <v>1368</v>
      </c>
      <c r="P20" s="7">
        <f t="shared" si="4"/>
        <v>3190.5</v>
      </c>
      <c r="Q20" s="7"/>
      <c r="R20" s="7">
        <f t="shared" si="5"/>
        <v>9562.5</v>
      </c>
      <c r="S20" s="7"/>
      <c r="T20" s="7">
        <f t="shared" si="6"/>
        <v>3807.83</v>
      </c>
      <c r="U20" s="7">
        <f t="shared" si="7"/>
        <v>6903</v>
      </c>
      <c r="V20" s="23">
        <f t="shared" si="8"/>
        <v>41192.17</v>
      </c>
      <c r="W20" s="25"/>
      <c r="X20" s="25"/>
    </row>
    <row r="21" spans="1:24" s="8" customFormat="1" ht="12">
      <c r="A21" s="44">
        <f t="shared" si="0"/>
        <v>6</v>
      </c>
      <c r="B21" s="45" t="s">
        <v>111</v>
      </c>
      <c r="C21" s="18" t="s">
        <v>56</v>
      </c>
      <c r="D21" s="18" t="s">
        <v>140</v>
      </c>
      <c r="E21" s="33" t="s">
        <v>171</v>
      </c>
      <c r="F21" s="17" t="s">
        <v>3</v>
      </c>
      <c r="G21" s="19">
        <v>44228</v>
      </c>
      <c r="H21" s="19">
        <v>44561</v>
      </c>
      <c r="I21" s="7">
        <v>65000</v>
      </c>
      <c r="J21" s="7">
        <v>4157.55</v>
      </c>
      <c r="K21" s="7">
        <v>0</v>
      </c>
      <c r="L21" s="7">
        <f t="shared" ref="L21" si="10">+I21*2.87%</f>
        <v>1865.5</v>
      </c>
      <c r="M21" s="7">
        <f t="shared" ref="M21" si="11">I21*7.1%</f>
        <v>4615</v>
      </c>
      <c r="N21" s="7">
        <f t="shared" ref="N21:N31" si="12">62400*1.15%</f>
        <v>717.6</v>
      </c>
      <c r="O21" s="7">
        <f t="shared" ref="O21" si="13">+I21*3.04%</f>
        <v>1976</v>
      </c>
      <c r="P21" s="7">
        <f t="shared" ref="P21" si="14">I21*7.09%</f>
        <v>4608.5</v>
      </c>
      <c r="Q21" s="7">
        <v>1350.12</v>
      </c>
      <c r="R21" s="7">
        <f t="shared" ref="R21" si="15">L21+M21+N21+O21+P21</f>
        <v>13782.6</v>
      </c>
      <c r="S21" s="7"/>
      <c r="T21" s="7">
        <f t="shared" ref="T21" si="16">+L21+O21+Q21+S21+J21+K21</f>
        <v>9349.17</v>
      </c>
      <c r="U21" s="7">
        <f t="shared" ref="U21" si="17">+P21+N21+M21</f>
        <v>9941.1</v>
      </c>
      <c r="V21" s="23">
        <f t="shared" ref="V21" si="18">+I21-T21</f>
        <v>55650.83</v>
      </c>
      <c r="W21" s="25"/>
      <c r="X21" s="25"/>
    </row>
    <row r="22" spans="1:24" s="8" customFormat="1" ht="12">
      <c r="A22" s="44">
        <f t="shared" si="0"/>
        <v>7</v>
      </c>
      <c r="B22" s="45" t="s">
        <v>112</v>
      </c>
      <c r="C22" s="18" t="s">
        <v>71</v>
      </c>
      <c r="D22" s="18" t="s">
        <v>207</v>
      </c>
      <c r="E22" s="33" t="s">
        <v>171</v>
      </c>
      <c r="F22" s="17" t="s">
        <v>3</v>
      </c>
      <c r="G22" s="19">
        <v>44197</v>
      </c>
      <c r="H22" s="19">
        <v>44561</v>
      </c>
      <c r="I22" s="7">
        <v>155000</v>
      </c>
      <c r="J22" s="7">
        <v>25042.74</v>
      </c>
      <c r="K22" s="7">
        <v>0</v>
      </c>
      <c r="L22" s="7">
        <f t="shared" ref="L22" si="19">+I22*2.87%</f>
        <v>4448.5</v>
      </c>
      <c r="M22" s="7">
        <f t="shared" ref="M22" si="20">I22*7.1%</f>
        <v>11004.999999999998</v>
      </c>
      <c r="N22" s="7">
        <f t="shared" si="12"/>
        <v>717.6</v>
      </c>
      <c r="O22" s="7">
        <f t="shared" ref="O22" si="21">+I22*3.04%</f>
        <v>4712</v>
      </c>
      <c r="P22" s="7">
        <f t="shared" ref="P22" si="22">I22*7.09%</f>
        <v>10989.5</v>
      </c>
      <c r="Q22" s="7"/>
      <c r="R22" s="7">
        <f t="shared" ref="R22" si="23">L22+M22+N22+O22+P22</f>
        <v>31872.6</v>
      </c>
      <c r="S22" s="7"/>
      <c r="T22" s="7">
        <f t="shared" ref="T22" si="24">+L22+O22+Q22+S22+J22+K22</f>
        <v>34203.240000000005</v>
      </c>
      <c r="U22" s="7">
        <f t="shared" ref="U22" si="25">+P22+N22+M22</f>
        <v>22712.1</v>
      </c>
      <c r="V22" s="23">
        <f t="shared" ref="V22" si="26">+I22-T22</f>
        <v>120796.76</v>
      </c>
      <c r="W22" s="25"/>
      <c r="X22" s="25"/>
    </row>
    <row r="23" spans="1:24" s="8" customFormat="1" ht="12">
      <c r="A23" s="44">
        <f t="shared" si="0"/>
        <v>8</v>
      </c>
      <c r="B23" s="45" t="s">
        <v>198</v>
      </c>
      <c r="C23" s="24" t="s">
        <v>96</v>
      </c>
      <c r="D23" s="18" t="s">
        <v>199</v>
      </c>
      <c r="E23" s="33" t="s">
        <v>171</v>
      </c>
      <c r="F23" s="17" t="s">
        <v>147</v>
      </c>
      <c r="G23" s="19">
        <v>44228</v>
      </c>
      <c r="H23" s="19">
        <v>44561</v>
      </c>
      <c r="I23" s="7">
        <v>75000</v>
      </c>
      <c r="J23" s="7">
        <v>6309.38</v>
      </c>
      <c r="K23" s="7">
        <v>0</v>
      </c>
      <c r="L23" s="7">
        <f t="shared" ref="L23" si="27">+I23*2.87%</f>
        <v>2152.5</v>
      </c>
      <c r="M23" s="7">
        <f t="shared" ref="M23" si="28">I23*7.1%</f>
        <v>5324.9999999999991</v>
      </c>
      <c r="N23" s="7">
        <f t="shared" si="12"/>
        <v>717.6</v>
      </c>
      <c r="O23" s="7">
        <f t="shared" ref="O23" si="29">+I23*3.04%</f>
        <v>2280</v>
      </c>
      <c r="P23" s="7">
        <f t="shared" ref="P23" si="30">I23*7.09%</f>
        <v>5317.5</v>
      </c>
      <c r="Q23" s="7"/>
      <c r="R23" s="7">
        <f t="shared" ref="R23" si="31">L23+M23+N23+O23+P23</f>
        <v>15792.599999999999</v>
      </c>
      <c r="S23" s="7"/>
      <c r="T23" s="7">
        <f t="shared" ref="T23" si="32">+L23+O23+Q23+S23+J23+K23</f>
        <v>10741.880000000001</v>
      </c>
      <c r="U23" s="7">
        <f t="shared" ref="U23" si="33">+P23+N23+M23</f>
        <v>11360.099999999999</v>
      </c>
      <c r="V23" s="23">
        <f t="shared" ref="V23" si="34">+I23-T23</f>
        <v>64258.119999999995</v>
      </c>
      <c r="W23" s="25"/>
      <c r="X23" s="25"/>
    </row>
    <row r="24" spans="1:24" s="8" customFormat="1" ht="12">
      <c r="A24" s="44">
        <f t="shared" si="0"/>
        <v>9</v>
      </c>
      <c r="B24" s="45" t="s">
        <v>113</v>
      </c>
      <c r="C24" s="18" t="s">
        <v>36</v>
      </c>
      <c r="D24" s="18" t="s">
        <v>209</v>
      </c>
      <c r="E24" s="33" t="s">
        <v>171</v>
      </c>
      <c r="F24" s="17" t="s">
        <v>3</v>
      </c>
      <c r="G24" s="19">
        <v>44228</v>
      </c>
      <c r="H24" s="19">
        <v>44561</v>
      </c>
      <c r="I24" s="7">
        <v>65000</v>
      </c>
      <c r="J24" s="7">
        <v>4427.58</v>
      </c>
      <c r="K24" s="7">
        <v>0</v>
      </c>
      <c r="L24" s="7">
        <f t="shared" ref="L24" si="35">+I24*2.87%</f>
        <v>1865.5</v>
      </c>
      <c r="M24" s="7">
        <f t="shared" ref="M24" si="36">I24*7.1%</f>
        <v>4615</v>
      </c>
      <c r="N24" s="7">
        <f t="shared" si="12"/>
        <v>717.6</v>
      </c>
      <c r="O24" s="7">
        <f t="shared" ref="O24" si="37">+I24*3.04%</f>
        <v>1976</v>
      </c>
      <c r="P24" s="7">
        <f t="shared" ref="P24" si="38">I24*7.09%</f>
        <v>4608.5</v>
      </c>
      <c r="Q24" s="7"/>
      <c r="R24" s="7">
        <f t="shared" ref="R24" si="39">L24+M24+N24+O24+P24</f>
        <v>13782.6</v>
      </c>
      <c r="S24" s="7"/>
      <c r="T24" s="7">
        <f t="shared" ref="T24" si="40">+L24+O24+Q24+S24+J24+K24</f>
        <v>8269.08</v>
      </c>
      <c r="U24" s="7">
        <f t="shared" ref="U24" si="41">+P24+N24+M24</f>
        <v>9941.1</v>
      </c>
      <c r="V24" s="23">
        <f t="shared" ref="V24" si="42">+I24-T24</f>
        <v>56730.92</v>
      </c>
      <c r="W24" s="25"/>
      <c r="X24" s="25"/>
    </row>
    <row r="25" spans="1:24" s="8" customFormat="1" ht="12">
      <c r="A25" s="44">
        <f t="shared" si="0"/>
        <v>10</v>
      </c>
      <c r="B25" s="45" t="s">
        <v>113</v>
      </c>
      <c r="C25" s="18" t="s">
        <v>11</v>
      </c>
      <c r="D25" s="18" t="s">
        <v>210</v>
      </c>
      <c r="E25" s="33" t="s">
        <v>171</v>
      </c>
      <c r="F25" s="17" t="s">
        <v>3</v>
      </c>
      <c r="G25" s="19">
        <v>44228</v>
      </c>
      <c r="H25" s="19">
        <v>44561</v>
      </c>
      <c r="I25" s="7">
        <v>115000</v>
      </c>
      <c r="J25" s="7">
        <v>15633.74</v>
      </c>
      <c r="K25" s="7"/>
      <c r="L25" s="7">
        <f>+I25*2.87%</f>
        <v>3300.5</v>
      </c>
      <c r="M25" s="7">
        <f>I25*7.1%</f>
        <v>8164.9999999999991</v>
      </c>
      <c r="N25" s="7">
        <f t="shared" si="12"/>
        <v>717.6</v>
      </c>
      <c r="O25" s="7">
        <f>+I25*3.04%</f>
        <v>3496</v>
      </c>
      <c r="P25" s="7">
        <f>I25*7.09%</f>
        <v>8153.5000000000009</v>
      </c>
      <c r="Q25" s="7"/>
      <c r="R25" s="7">
        <f>L25+M25+N25+O25+P25</f>
        <v>23832.600000000002</v>
      </c>
      <c r="S25" s="7"/>
      <c r="T25" s="7">
        <f>+L25+O25+Q25+S25+J25+K25</f>
        <v>22430.239999999998</v>
      </c>
      <c r="U25" s="7">
        <f>+P25+N25+M25</f>
        <v>17036.099999999999</v>
      </c>
      <c r="V25" s="23">
        <f>+I25-T25</f>
        <v>92569.760000000009</v>
      </c>
      <c r="W25" s="25"/>
      <c r="X25" s="25"/>
    </row>
    <row r="26" spans="1:24" s="8" customFormat="1" ht="12">
      <c r="A26" s="44">
        <f t="shared" si="0"/>
        <v>11</v>
      </c>
      <c r="B26" s="45" t="s">
        <v>191</v>
      </c>
      <c r="C26" s="18" t="s">
        <v>190</v>
      </c>
      <c r="D26" s="18" t="s">
        <v>192</v>
      </c>
      <c r="E26" s="33" t="s">
        <v>171</v>
      </c>
      <c r="F26" s="17" t="s">
        <v>147</v>
      </c>
      <c r="G26" s="19">
        <v>44378</v>
      </c>
      <c r="H26" s="19">
        <v>44561</v>
      </c>
      <c r="I26" s="7">
        <v>65000</v>
      </c>
      <c r="J26" s="7">
        <v>4427.58</v>
      </c>
      <c r="K26" s="7">
        <v>0</v>
      </c>
      <c r="L26" s="7">
        <f t="shared" ref="L26" si="43">+I26*2.87%</f>
        <v>1865.5</v>
      </c>
      <c r="M26" s="7">
        <f t="shared" ref="M26" si="44">I26*7.1%</f>
        <v>4615</v>
      </c>
      <c r="N26" s="7">
        <f t="shared" si="12"/>
        <v>717.6</v>
      </c>
      <c r="O26" s="7">
        <f t="shared" ref="O26" si="45">+I26*3.04%</f>
        <v>1976</v>
      </c>
      <c r="P26" s="7">
        <f t="shared" ref="P26" si="46">I26*7.09%</f>
        <v>4608.5</v>
      </c>
      <c r="Q26" s="7"/>
      <c r="R26" s="7">
        <f t="shared" ref="R26" si="47">L26+M26+N26+O26+P26</f>
        <v>13782.6</v>
      </c>
      <c r="S26" s="7"/>
      <c r="T26" s="7">
        <f t="shared" ref="T26" si="48">+L26+O26+Q26+S26+J26+K26</f>
        <v>8269.08</v>
      </c>
      <c r="U26" s="7">
        <f t="shared" ref="U26" si="49">+P26+N26+M26</f>
        <v>9941.1</v>
      </c>
      <c r="V26" s="23">
        <f t="shared" ref="V26" si="50">+I26-T26</f>
        <v>56730.92</v>
      </c>
      <c r="W26" s="25"/>
      <c r="X26" s="25"/>
    </row>
    <row r="27" spans="1:24" s="8" customFormat="1" ht="12">
      <c r="A27" s="44">
        <f t="shared" si="0"/>
        <v>12</v>
      </c>
      <c r="B27" s="45" t="s">
        <v>114</v>
      </c>
      <c r="C27" s="18" t="s">
        <v>77</v>
      </c>
      <c r="D27" s="18" t="s">
        <v>211</v>
      </c>
      <c r="E27" s="33" t="s">
        <v>171</v>
      </c>
      <c r="F27" s="17" t="s">
        <v>3</v>
      </c>
      <c r="G27" s="19">
        <v>44256</v>
      </c>
      <c r="H27" s="19">
        <v>44561</v>
      </c>
      <c r="I27" s="7">
        <v>115000</v>
      </c>
      <c r="J27" s="7">
        <v>15296.21</v>
      </c>
      <c r="K27" s="7">
        <v>0</v>
      </c>
      <c r="L27" s="7">
        <f t="shared" ref="L27" si="51">+I27*2.87%</f>
        <v>3300.5</v>
      </c>
      <c r="M27" s="7">
        <f t="shared" ref="M27" si="52">I27*7.1%</f>
        <v>8164.9999999999991</v>
      </c>
      <c r="N27" s="7">
        <f t="shared" si="12"/>
        <v>717.6</v>
      </c>
      <c r="O27" s="7">
        <f t="shared" ref="O27" si="53">+I27*3.04%</f>
        <v>3496</v>
      </c>
      <c r="P27" s="7">
        <f t="shared" ref="P27" si="54">I27*7.09%</f>
        <v>8153.5000000000009</v>
      </c>
      <c r="Q27" s="7">
        <v>1350.12</v>
      </c>
      <c r="R27" s="7">
        <f t="shared" ref="R27" si="55">L27+M27+N27+O27+P27</f>
        <v>23832.600000000002</v>
      </c>
      <c r="S27" s="7"/>
      <c r="T27" s="7">
        <f t="shared" ref="T27" si="56">+L27+O27+Q27+S27+J27+K27</f>
        <v>23442.829999999998</v>
      </c>
      <c r="U27" s="7">
        <f t="shared" ref="U27" si="57">+P27+N27+M27</f>
        <v>17036.099999999999</v>
      </c>
      <c r="V27" s="23">
        <f t="shared" ref="V27" si="58">+I27-T27</f>
        <v>91557.17</v>
      </c>
      <c r="W27" s="25"/>
      <c r="X27" s="25"/>
    </row>
    <row r="28" spans="1:24" s="8" customFormat="1" ht="12">
      <c r="A28" s="44">
        <f t="shared" si="0"/>
        <v>13</v>
      </c>
      <c r="B28" s="45" t="s">
        <v>115</v>
      </c>
      <c r="C28" s="18" t="s">
        <v>69</v>
      </c>
      <c r="D28" s="18" t="s">
        <v>139</v>
      </c>
      <c r="E28" s="33" t="s">
        <v>171</v>
      </c>
      <c r="F28" s="17" t="s">
        <v>3</v>
      </c>
      <c r="G28" s="19">
        <v>44228</v>
      </c>
      <c r="H28" s="19">
        <v>44561</v>
      </c>
      <c r="I28" s="7">
        <v>65000</v>
      </c>
      <c r="J28" s="7">
        <v>4427.58</v>
      </c>
      <c r="K28" s="7">
        <v>0</v>
      </c>
      <c r="L28" s="7">
        <f t="shared" ref="L28" si="59">+I28*2.87%</f>
        <v>1865.5</v>
      </c>
      <c r="M28" s="7">
        <f t="shared" ref="M28" si="60">I28*7.1%</f>
        <v>4615</v>
      </c>
      <c r="N28" s="7">
        <f t="shared" si="12"/>
        <v>717.6</v>
      </c>
      <c r="O28" s="7">
        <f t="shared" ref="O28" si="61">+I28*3.04%</f>
        <v>1976</v>
      </c>
      <c r="P28" s="7">
        <f t="shared" ref="P28" si="62">I28*7.09%</f>
        <v>4608.5</v>
      </c>
      <c r="Q28" s="7"/>
      <c r="R28" s="7">
        <f t="shared" ref="R28" si="63">L28+M28+N28+O28+P28</f>
        <v>13782.6</v>
      </c>
      <c r="S28" s="7"/>
      <c r="T28" s="7">
        <f t="shared" ref="T28" si="64">+L28+O28+Q28+S28+J28+K28</f>
        <v>8269.08</v>
      </c>
      <c r="U28" s="7">
        <f t="shared" ref="U28" si="65">+P28+N28+M28</f>
        <v>9941.1</v>
      </c>
      <c r="V28" s="23">
        <f t="shared" ref="V28" si="66">+I28-T28</f>
        <v>56730.92</v>
      </c>
      <c r="W28" s="25"/>
      <c r="X28" s="25"/>
    </row>
    <row r="29" spans="1:24" s="8" customFormat="1" ht="12">
      <c r="A29" s="44">
        <f t="shared" si="0"/>
        <v>14</v>
      </c>
      <c r="B29" s="46" t="s">
        <v>116</v>
      </c>
      <c r="C29" s="18" t="s">
        <v>86</v>
      </c>
      <c r="D29" s="18" t="s">
        <v>72</v>
      </c>
      <c r="E29" s="33" t="s">
        <v>171</v>
      </c>
      <c r="F29" s="17" t="s">
        <v>3</v>
      </c>
      <c r="G29" s="19">
        <v>44228</v>
      </c>
      <c r="H29" s="19">
        <v>44561</v>
      </c>
      <c r="I29" s="7">
        <v>155000</v>
      </c>
      <c r="J29" s="7">
        <v>25042.74</v>
      </c>
      <c r="K29" s="7">
        <v>0</v>
      </c>
      <c r="L29" s="7">
        <f t="shared" ref="L29" si="67">+I29*2.87%</f>
        <v>4448.5</v>
      </c>
      <c r="M29" s="7">
        <f t="shared" ref="M29" si="68">I29*7.1%</f>
        <v>11004.999999999998</v>
      </c>
      <c r="N29" s="7">
        <f t="shared" si="12"/>
        <v>717.6</v>
      </c>
      <c r="O29" s="7">
        <f t="shared" ref="O29" si="69">+I29*3.04%</f>
        <v>4712</v>
      </c>
      <c r="P29" s="7">
        <f t="shared" ref="P29" si="70">I29*7.09%</f>
        <v>10989.5</v>
      </c>
      <c r="Q29" s="7"/>
      <c r="R29" s="7">
        <f t="shared" ref="R29" si="71">L29+M29+N29+O29+P29</f>
        <v>31872.6</v>
      </c>
      <c r="S29" s="7"/>
      <c r="T29" s="7">
        <f t="shared" ref="T29" si="72">+L29+O29+Q29+S29+J29+K29</f>
        <v>34203.240000000005</v>
      </c>
      <c r="U29" s="7">
        <f t="shared" ref="U29" si="73">+P29+N29+M29</f>
        <v>22712.1</v>
      </c>
      <c r="V29" s="23">
        <f t="shared" ref="V29" si="74">+I29-T29</f>
        <v>120796.76</v>
      </c>
      <c r="W29" s="25"/>
      <c r="X29" s="25"/>
    </row>
    <row r="30" spans="1:24" s="9" customFormat="1" ht="12">
      <c r="A30" s="44">
        <f t="shared" si="0"/>
        <v>15</v>
      </c>
      <c r="B30" s="45" t="s">
        <v>200</v>
      </c>
      <c r="C30" s="24" t="s">
        <v>186</v>
      </c>
      <c r="D30" s="24" t="s">
        <v>187</v>
      </c>
      <c r="E30" s="34" t="s">
        <v>171</v>
      </c>
      <c r="F30" s="27" t="s">
        <v>147</v>
      </c>
      <c r="G30" s="28">
        <v>44378</v>
      </c>
      <c r="H30" s="28">
        <v>44561</v>
      </c>
      <c r="I30" s="29">
        <v>125000</v>
      </c>
      <c r="J30" s="29">
        <v>17985.990000000002</v>
      </c>
      <c r="K30" s="29">
        <v>0</v>
      </c>
      <c r="L30" s="29">
        <f t="shared" ref="L30" si="75">+I30*2.87%</f>
        <v>3587.5</v>
      </c>
      <c r="M30" s="29">
        <f t="shared" ref="M30" si="76">I30*7.1%</f>
        <v>8875</v>
      </c>
      <c r="N30" s="7">
        <f t="shared" si="12"/>
        <v>717.6</v>
      </c>
      <c r="O30" s="29">
        <f t="shared" ref="O30" si="77">+I30*3.04%</f>
        <v>3800</v>
      </c>
      <c r="P30" s="29">
        <f t="shared" ref="P30" si="78">I30*7.09%</f>
        <v>8862.5</v>
      </c>
      <c r="Q30" s="29"/>
      <c r="R30" s="29">
        <f t="shared" ref="R30" si="79">L30+M30+N30+O30+P30</f>
        <v>25842.6</v>
      </c>
      <c r="S30" s="29"/>
      <c r="T30" s="29">
        <f t="shared" ref="T30" si="80">+L30+O30+Q30+S30+J30+K30</f>
        <v>25373.49</v>
      </c>
      <c r="U30" s="29">
        <f t="shared" ref="U30" si="81">+P30+N30+M30</f>
        <v>18455.099999999999</v>
      </c>
      <c r="V30" s="30">
        <f t="shared" ref="V30" si="82">+I30-T30</f>
        <v>99626.51</v>
      </c>
      <c r="W30" s="31"/>
      <c r="X30" s="31"/>
    </row>
    <row r="31" spans="1:24" s="8" customFormat="1" ht="12">
      <c r="A31" s="44">
        <f t="shared" si="0"/>
        <v>16</v>
      </c>
      <c r="B31" s="45" t="s">
        <v>117</v>
      </c>
      <c r="C31" s="18" t="s">
        <v>8</v>
      </c>
      <c r="D31" s="18" t="s">
        <v>213</v>
      </c>
      <c r="E31" s="33" t="s">
        <v>171</v>
      </c>
      <c r="F31" s="17" t="s">
        <v>3</v>
      </c>
      <c r="G31" s="19">
        <v>44197</v>
      </c>
      <c r="H31" s="19">
        <v>44561</v>
      </c>
      <c r="I31" s="7">
        <v>120000</v>
      </c>
      <c r="J31" s="7">
        <v>16809.87</v>
      </c>
      <c r="K31" s="7">
        <v>0</v>
      </c>
      <c r="L31" s="7">
        <f t="shared" ref="L31:L34" si="83">+I31*2.87%</f>
        <v>3444</v>
      </c>
      <c r="M31" s="7">
        <f t="shared" ref="M31:M34" si="84">I31*7.1%</f>
        <v>8520</v>
      </c>
      <c r="N31" s="7">
        <f t="shared" si="12"/>
        <v>717.6</v>
      </c>
      <c r="O31" s="7">
        <f t="shared" ref="O31:O34" si="85">+I31*3.04%</f>
        <v>3648</v>
      </c>
      <c r="P31" s="7">
        <f t="shared" ref="P31:P34" si="86">I31*7.09%</f>
        <v>8508</v>
      </c>
      <c r="Q31" s="7"/>
      <c r="R31" s="7">
        <f t="shared" ref="R31:R34" si="87">L31+M31+N31+O31+P31</f>
        <v>24837.599999999999</v>
      </c>
      <c r="S31" s="7"/>
      <c r="T31" s="7">
        <f t="shared" ref="T31:T34" si="88">+L31+O31+Q31+S31+J31+K31</f>
        <v>23901.87</v>
      </c>
      <c r="U31" s="7">
        <f t="shared" ref="U31:U34" si="89">+P31+N31+M31</f>
        <v>17745.599999999999</v>
      </c>
      <c r="V31" s="23">
        <f t="shared" ref="V31:V34" si="90">+I31-T31</f>
        <v>96098.13</v>
      </c>
      <c r="W31" s="25"/>
      <c r="X31" s="25"/>
    </row>
    <row r="32" spans="1:24" s="8" customFormat="1" ht="12">
      <c r="A32" s="44">
        <f t="shared" si="0"/>
        <v>17</v>
      </c>
      <c r="B32" s="45" t="s">
        <v>117</v>
      </c>
      <c r="C32" s="18" t="s">
        <v>65</v>
      </c>
      <c r="D32" s="18" t="s">
        <v>12</v>
      </c>
      <c r="E32" s="33" t="s">
        <v>171</v>
      </c>
      <c r="F32" s="17" t="s">
        <v>3</v>
      </c>
      <c r="G32" s="19">
        <v>44197</v>
      </c>
      <c r="H32" s="19">
        <v>44561</v>
      </c>
      <c r="I32" s="7">
        <v>75000</v>
      </c>
      <c r="J32" s="7">
        <v>5769.33</v>
      </c>
      <c r="K32" s="7">
        <v>0</v>
      </c>
      <c r="L32" s="7">
        <f t="shared" si="83"/>
        <v>2152.5</v>
      </c>
      <c r="M32" s="7">
        <f t="shared" si="84"/>
        <v>5324.9999999999991</v>
      </c>
      <c r="N32" s="7">
        <f t="shared" ref="N32:N39" si="91">62400*1.15%</f>
        <v>717.6</v>
      </c>
      <c r="O32" s="7">
        <f t="shared" si="85"/>
        <v>2280</v>
      </c>
      <c r="P32" s="7">
        <f t="shared" si="86"/>
        <v>5317.5</v>
      </c>
      <c r="Q32" s="7">
        <f>1350.12*2</f>
        <v>2700.24</v>
      </c>
      <c r="R32" s="7">
        <f t="shared" si="87"/>
        <v>15792.599999999999</v>
      </c>
      <c r="S32" s="7"/>
      <c r="T32" s="7">
        <f t="shared" si="88"/>
        <v>12902.07</v>
      </c>
      <c r="U32" s="7">
        <f t="shared" si="89"/>
        <v>11360.099999999999</v>
      </c>
      <c r="V32" s="23">
        <f t="shared" si="90"/>
        <v>62097.93</v>
      </c>
      <c r="W32" s="25"/>
      <c r="X32" s="25"/>
    </row>
    <row r="33" spans="1:24" s="8" customFormat="1" ht="12">
      <c r="A33" s="44">
        <f t="shared" si="0"/>
        <v>18</v>
      </c>
      <c r="B33" s="45" t="s">
        <v>117</v>
      </c>
      <c r="C33" s="18" t="s">
        <v>97</v>
      </c>
      <c r="D33" s="18" t="s">
        <v>12</v>
      </c>
      <c r="E33" s="33" t="s">
        <v>171</v>
      </c>
      <c r="F33" s="17" t="s">
        <v>3</v>
      </c>
      <c r="G33" s="19">
        <v>44197</v>
      </c>
      <c r="H33" s="19">
        <v>44561</v>
      </c>
      <c r="I33" s="7">
        <v>75000</v>
      </c>
      <c r="J33" s="7">
        <v>6309.38</v>
      </c>
      <c r="K33" s="7">
        <v>0</v>
      </c>
      <c r="L33" s="7">
        <f t="shared" si="83"/>
        <v>2152.5</v>
      </c>
      <c r="M33" s="7">
        <f t="shared" si="84"/>
        <v>5324.9999999999991</v>
      </c>
      <c r="N33" s="7">
        <f t="shared" si="91"/>
        <v>717.6</v>
      </c>
      <c r="O33" s="7">
        <f t="shared" si="85"/>
        <v>2280</v>
      </c>
      <c r="P33" s="7">
        <f t="shared" si="86"/>
        <v>5317.5</v>
      </c>
      <c r="Q33" s="7"/>
      <c r="R33" s="7">
        <f t="shared" si="87"/>
        <v>15792.599999999999</v>
      </c>
      <c r="S33" s="7"/>
      <c r="T33" s="7">
        <f t="shared" si="88"/>
        <v>10741.880000000001</v>
      </c>
      <c r="U33" s="7">
        <f t="shared" si="89"/>
        <v>11360.099999999999</v>
      </c>
      <c r="V33" s="23">
        <f t="shared" si="90"/>
        <v>64258.119999999995</v>
      </c>
      <c r="W33" s="25"/>
      <c r="X33" s="25"/>
    </row>
    <row r="34" spans="1:24" s="8" customFormat="1" ht="12">
      <c r="A34" s="44">
        <f t="shared" si="0"/>
        <v>19</v>
      </c>
      <c r="B34" s="45" t="s">
        <v>117</v>
      </c>
      <c r="C34" s="18" t="s">
        <v>22</v>
      </c>
      <c r="D34" s="18" t="s">
        <v>23</v>
      </c>
      <c r="E34" s="33" t="s">
        <v>171</v>
      </c>
      <c r="F34" s="17" t="s">
        <v>3</v>
      </c>
      <c r="G34" s="19">
        <v>44228</v>
      </c>
      <c r="H34" s="19">
        <v>44561</v>
      </c>
      <c r="I34" s="7">
        <v>65000</v>
      </c>
      <c r="J34" s="7">
        <v>4427.58</v>
      </c>
      <c r="K34" s="7">
        <v>0</v>
      </c>
      <c r="L34" s="7">
        <f t="shared" si="83"/>
        <v>1865.5</v>
      </c>
      <c r="M34" s="7">
        <f t="shared" si="84"/>
        <v>4615</v>
      </c>
      <c r="N34" s="7">
        <f t="shared" si="91"/>
        <v>717.6</v>
      </c>
      <c r="O34" s="7">
        <f t="shared" si="85"/>
        <v>1976</v>
      </c>
      <c r="P34" s="7">
        <f t="shared" si="86"/>
        <v>4608.5</v>
      </c>
      <c r="Q34" s="7"/>
      <c r="R34" s="7">
        <f t="shared" si="87"/>
        <v>13782.6</v>
      </c>
      <c r="S34" s="7"/>
      <c r="T34" s="7">
        <f t="shared" si="88"/>
        <v>8269.08</v>
      </c>
      <c r="U34" s="7">
        <f t="shared" si="89"/>
        <v>9941.1</v>
      </c>
      <c r="V34" s="23">
        <f t="shared" si="90"/>
        <v>56730.92</v>
      </c>
      <c r="W34" s="25"/>
      <c r="X34" s="25"/>
    </row>
    <row r="35" spans="1:24" s="8" customFormat="1" ht="12">
      <c r="A35" s="44">
        <f t="shared" si="0"/>
        <v>20</v>
      </c>
      <c r="B35" s="46" t="s">
        <v>118</v>
      </c>
      <c r="C35" s="18" t="s">
        <v>52</v>
      </c>
      <c r="D35" s="18" t="s">
        <v>145</v>
      </c>
      <c r="E35" s="33" t="s">
        <v>171</v>
      </c>
      <c r="F35" s="17" t="s">
        <v>147</v>
      </c>
      <c r="G35" s="19">
        <v>44197</v>
      </c>
      <c r="H35" s="19">
        <v>44561</v>
      </c>
      <c r="I35" s="7">
        <v>85000</v>
      </c>
      <c r="J35" s="7">
        <v>8576.99</v>
      </c>
      <c r="K35" s="7">
        <v>0</v>
      </c>
      <c r="L35" s="7">
        <f t="shared" ref="L35:L36" si="92">+I35*2.87%</f>
        <v>2439.5</v>
      </c>
      <c r="M35" s="7">
        <f t="shared" ref="M35:M36" si="93">I35*7.1%</f>
        <v>6034.9999999999991</v>
      </c>
      <c r="N35" s="7">
        <f t="shared" si="91"/>
        <v>717.6</v>
      </c>
      <c r="O35" s="7">
        <f t="shared" ref="O35:O36" si="94">+I35*3.04%</f>
        <v>2584</v>
      </c>
      <c r="P35" s="7">
        <f t="shared" ref="P35:P36" si="95">I35*7.09%</f>
        <v>6026.5</v>
      </c>
      <c r="Q35" s="7"/>
      <c r="R35" s="7">
        <f t="shared" ref="R35:R36" si="96">L35+M35+N35+O35+P35</f>
        <v>17802.599999999999</v>
      </c>
      <c r="S35" s="7"/>
      <c r="T35" s="7">
        <f t="shared" ref="T35:T36" si="97">+L35+O35+Q35+S35+J35+K35</f>
        <v>13600.49</v>
      </c>
      <c r="U35" s="7">
        <f t="shared" ref="U35:U36" si="98">+P35+N35+M35</f>
        <v>12779.099999999999</v>
      </c>
      <c r="V35" s="23">
        <f t="shared" ref="V35:V36" si="99">+I35-T35</f>
        <v>71399.509999999995</v>
      </c>
      <c r="W35" s="25"/>
      <c r="X35" s="25"/>
    </row>
    <row r="36" spans="1:24" s="8" customFormat="1" ht="12">
      <c r="A36" s="44">
        <f t="shared" si="0"/>
        <v>21</v>
      </c>
      <c r="B36" s="46" t="s">
        <v>118</v>
      </c>
      <c r="C36" s="24" t="s">
        <v>28</v>
      </c>
      <c r="D36" s="18" t="s">
        <v>145</v>
      </c>
      <c r="E36" s="33" t="s">
        <v>171</v>
      </c>
      <c r="F36" s="17" t="s">
        <v>3</v>
      </c>
      <c r="G36" s="19">
        <v>44228</v>
      </c>
      <c r="H36" s="19">
        <v>44561</v>
      </c>
      <c r="I36" s="7">
        <v>65000</v>
      </c>
      <c r="J36" s="7">
        <v>4157.55</v>
      </c>
      <c r="K36" s="7">
        <v>0</v>
      </c>
      <c r="L36" s="7">
        <f t="shared" si="92"/>
        <v>1865.5</v>
      </c>
      <c r="M36" s="7">
        <f t="shared" si="93"/>
        <v>4615</v>
      </c>
      <c r="N36" s="7">
        <f t="shared" si="91"/>
        <v>717.6</v>
      </c>
      <c r="O36" s="7">
        <f t="shared" si="94"/>
        <v>1976</v>
      </c>
      <c r="P36" s="7">
        <f t="shared" si="95"/>
        <v>4608.5</v>
      </c>
      <c r="Q36" s="7">
        <v>1350.12</v>
      </c>
      <c r="R36" s="7">
        <f t="shared" si="96"/>
        <v>13782.6</v>
      </c>
      <c r="S36" s="7"/>
      <c r="T36" s="7">
        <f t="shared" si="97"/>
        <v>9349.17</v>
      </c>
      <c r="U36" s="7">
        <f t="shared" si="98"/>
        <v>9941.1</v>
      </c>
      <c r="V36" s="23">
        <f t="shared" si="99"/>
        <v>55650.83</v>
      </c>
      <c r="W36" s="25"/>
      <c r="X36" s="25"/>
    </row>
    <row r="37" spans="1:24" s="8" customFormat="1" ht="12">
      <c r="A37" s="44">
        <f t="shared" si="0"/>
        <v>22</v>
      </c>
      <c r="B37" s="46" t="s">
        <v>119</v>
      </c>
      <c r="C37" s="18" t="s">
        <v>90</v>
      </c>
      <c r="D37" s="18" t="s">
        <v>144</v>
      </c>
      <c r="E37" s="33" t="s">
        <v>171</v>
      </c>
      <c r="F37" s="17" t="s">
        <v>147</v>
      </c>
      <c r="G37" s="19">
        <v>44228</v>
      </c>
      <c r="H37" s="19">
        <v>44561</v>
      </c>
      <c r="I37" s="7">
        <v>115000</v>
      </c>
      <c r="J37" s="7">
        <v>15633.74</v>
      </c>
      <c r="K37" s="7">
        <v>0</v>
      </c>
      <c r="L37" s="7">
        <f t="shared" ref="L37:L41" si="100">+I37*2.87%</f>
        <v>3300.5</v>
      </c>
      <c r="M37" s="7">
        <f t="shared" ref="M37:M41" si="101">I37*7.1%</f>
        <v>8164.9999999999991</v>
      </c>
      <c r="N37" s="7">
        <f t="shared" si="91"/>
        <v>717.6</v>
      </c>
      <c r="O37" s="7">
        <f t="shared" ref="O37:O41" si="102">+I37*3.04%</f>
        <v>3496</v>
      </c>
      <c r="P37" s="7">
        <f t="shared" ref="P37:P41" si="103">I37*7.09%</f>
        <v>8153.5000000000009</v>
      </c>
      <c r="Q37" s="7"/>
      <c r="R37" s="7">
        <f t="shared" ref="R37:R41" si="104">L37+M37+N37+O37+P37</f>
        <v>23832.600000000002</v>
      </c>
      <c r="S37" s="7"/>
      <c r="T37" s="7">
        <f t="shared" ref="T37:T41" si="105">+L37+O37+Q37+S37+J37+K37</f>
        <v>22430.239999999998</v>
      </c>
      <c r="U37" s="7">
        <f t="shared" ref="U37:U41" si="106">+P37+N37+M37</f>
        <v>17036.099999999999</v>
      </c>
      <c r="V37" s="23">
        <f t="shared" ref="V37:V41" si="107">+I37-T37</f>
        <v>92569.760000000009</v>
      </c>
      <c r="W37" s="25"/>
      <c r="X37" s="25"/>
    </row>
    <row r="38" spans="1:24" s="8" customFormat="1" ht="12">
      <c r="A38" s="44">
        <f t="shared" si="0"/>
        <v>23</v>
      </c>
      <c r="B38" s="46" t="s">
        <v>119</v>
      </c>
      <c r="C38" s="18" t="s">
        <v>19</v>
      </c>
      <c r="D38" s="18" t="s">
        <v>137</v>
      </c>
      <c r="E38" s="33" t="s">
        <v>171</v>
      </c>
      <c r="F38" s="17" t="s">
        <v>147</v>
      </c>
      <c r="G38" s="19">
        <v>44197</v>
      </c>
      <c r="H38" s="19">
        <v>44561</v>
      </c>
      <c r="I38" s="7">
        <v>65000</v>
      </c>
      <c r="J38" s="7">
        <v>4427.58</v>
      </c>
      <c r="K38" s="7">
        <v>0</v>
      </c>
      <c r="L38" s="7">
        <f t="shared" si="100"/>
        <v>1865.5</v>
      </c>
      <c r="M38" s="7">
        <f t="shared" si="101"/>
        <v>4615</v>
      </c>
      <c r="N38" s="7">
        <f t="shared" si="91"/>
        <v>717.6</v>
      </c>
      <c r="O38" s="7">
        <f t="shared" si="102"/>
        <v>1976</v>
      </c>
      <c r="P38" s="7">
        <f t="shared" si="103"/>
        <v>4608.5</v>
      </c>
      <c r="Q38" s="7"/>
      <c r="R38" s="7">
        <f t="shared" si="104"/>
        <v>13782.6</v>
      </c>
      <c r="S38" s="7"/>
      <c r="T38" s="7">
        <f t="shared" si="105"/>
        <v>8269.08</v>
      </c>
      <c r="U38" s="7">
        <f t="shared" si="106"/>
        <v>9941.1</v>
      </c>
      <c r="V38" s="23">
        <f t="shared" si="107"/>
        <v>56730.92</v>
      </c>
      <c r="W38" s="25"/>
      <c r="X38" s="25"/>
    </row>
    <row r="39" spans="1:24" s="8" customFormat="1" ht="12">
      <c r="A39" s="44">
        <f t="shared" si="0"/>
        <v>24</v>
      </c>
      <c r="B39" s="46" t="s">
        <v>119</v>
      </c>
      <c r="C39" s="18" t="s">
        <v>63</v>
      </c>
      <c r="D39" s="18" t="s">
        <v>64</v>
      </c>
      <c r="E39" s="33" t="s">
        <v>171</v>
      </c>
      <c r="F39" s="17" t="s">
        <v>3</v>
      </c>
      <c r="G39" s="19">
        <v>44228</v>
      </c>
      <c r="H39" s="19">
        <v>44561</v>
      </c>
      <c r="I39" s="7">
        <v>65000</v>
      </c>
      <c r="J39" s="7">
        <v>4427.58</v>
      </c>
      <c r="K39" s="7">
        <v>0</v>
      </c>
      <c r="L39" s="7">
        <f t="shared" si="100"/>
        <v>1865.5</v>
      </c>
      <c r="M39" s="7">
        <f t="shared" si="101"/>
        <v>4615</v>
      </c>
      <c r="N39" s="7">
        <f t="shared" si="91"/>
        <v>717.6</v>
      </c>
      <c r="O39" s="7">
        <f t="shared" si="102"/>
        <v>1976</v>
      </c>
      <c r="P39" s="7">
        <f t="shared" si="103"/>
        <v>4608.5</v>
      </c>
      <c r="Q39" s="7"/>
      <c r="R39" s="7">
        <f t="shared" si="104"/>
        <v>13782.6</v>
      </c>
      <c r="S39" s="7"/>
      <c r="T39" s="7">
        <f t="shared" si="105"/>
        <v>8269.08</v>
      </c>
      <c r="U39" s="7">
        <f t="shared" si="106"/>
        <v>9941.1</v>
      </c>
      <c r="V39" s="23">
        <f t="shared" si="107"/>
        <v>56730.92</v>
      </c>
      <c r="W39" s="25"/>
      <c r="X39" s="25"/>
    </row>
    <row r="40" spans="1:24" s="8" customFormat="1" ht="12">
      <c r="A40" s="44">
        <f t="shared" si="0"/>
        <v>25</v>
      </c>
      <c r="B40" s="46" t="s">
        <v>119</v>
      </c>
      <c r="C40" s="18" t="s">
        <v>41</v>
      </c>
      <c r="D40" s="18" t="s">
        <v>21</v>
      </c>
      <c r="E40" s="33" t="s">
        <v>171</v>
      </c>
      <c r="F40" s="17" t="s">
        <v>147</v>
      </c>
      <c r="G40" s="19">
        <v>44228</v>
      </c>
      <c r="H40" s="19">
        <v>44561</v>
      </c>
      <c r="I40" s="7">
        <v>45000</v>
      </c>
      <c r="J40" s="7">
        <v>1148.33</v>
      </c>
      <c r="K40" s="7">
        <v>0</v>
      </c>
      <c r="L40" s="7">
        <f t="shared" si="100"/>
        <v>1291.5</v>
      </c>
      <c r="M40" s="7">
        <f t="shared" si="101"/>
        <v>3194.9999999999995</v>
      </c>
      <c r="N40" s="7">
        <f t="shared" ref="N40:N41" si="108">I40*1.15%</f>
        <v>517.5</v>
      </c>
      <c r="O40" s="7">
        <f t="shared" si="102"/>
        <v>1368</v>
      </c>
      <c r="P40" s="7">
        <f t="shared" si="103"/>
        <v>3190.5</v>
      </c>
      <c r="Q40" s="7"/>
      <c r="R40" s="7">
        <f t="shared" si="104"/>
        <v>9562.5</v>
      </c>
      <c r="S40" s="7"/>
      <c r="T40" s="7">
        <f t="shared" si="105"/>
        <v>3807.83</v>
      </c>
      <c r="U40" s="7">
        <f t="shared" si="106"/>
        <v>6903</v>
      </c>
      <c r="V40" s="23">
        <f t="shared" si="107"/>
        <v>41192.17</v>
      </c>
      <c r="W40" s="25"/>
      <c r="X40" s="25"/>
    </row>
    <row r="41" spans="1:24" s="8" customFormat="1" ht="12">
      <c r="A41" s="44">
        <f t="shared" si="0"/>
        <v>26</v>
      </c>
      <c r="B41" s="46" t="s">
        <v>119</v>
      </c>
      <c r="C41" s="18" t="s">
        <v>95</v>
      </c>
      <c r="D41" s="18" t="s">
        <v>21</v>
      </c>
      <c r="E41" s="33" t="s">
        <v>171</v>
      </c>
      <c r="F41" s="17" t="s">
        <v>147</v>
      </c>
      <c r="G41" s="19">
        <v>44197</v>
      </c>
      <c r="H41" s="19">
        <v>44561</v>
      </c>
      <c r="I41" s="7">
        <v>45000</v>
      </c>
      <c r="J41" s="7">
        <v>1148.33</v>
      </c>
      <c r="K41" s="7">
        <v>0</v>
      </c>
      <c r="L41" s="7">
        <f t="shared" si="100"/>
        <v>1291.5</v>
      </c>
      <c r="M41" s="7">
        <f t="shared" si="101"/>
        <v>3194.9999999999995</v>
      </c>
      <c r="N41" s="7">
        <f t="shared" si="108"/>
        <v>517.5</v>
      </c>
      <c r="O41" s="7">
        <f t="shared" si="102"/>
        <v>1368</v>
      </c>
      <c r="P41" s="7">
        <f t="shared" si="103"/>
        <v>3190.5</v>
      </c>
      <c r="Q41" s="7"/>
      <c r="R41" s="7">
        <f t="shared" si="104"/>
        <v>9562.5</v>
      </c>
      <c r="S41" s="7"/>
      <c r="T41" s="7">
        <f t="shared" si="105"/>
        <v>3807.83</v>
      </c>
      <c r="U41" s="7">
        <f t="shared" si="106"/>
        <v>6903</v>
      </c>
      <c r="V41" s="23">
        <f t="shared" si="107"/>
        <v>41192.17</v>
      </c>
      <c r="W41" s="25"/>
      <c r="X41" s="25"/>
    </row>
    <row r="42" spans="1:24" s="8" customFormat="1" ht="12">
      <c r="A42" s="44">
        <f t="shared" si="0"/>
        <v>27</v>
      </c>
      <c r="B42" s="45" t="s">
        <v>120</v>
      </c>
      <c r="C42" s="18" t="s">
        <v>10</v>
      </c>
      <c r="D42" s="18" t="s">
        <v>214</v>
      </c>
      <c r="E42" s="33" t="s">
        <v>171</v>
      </c>
      <c r="F42" s="17" t="s">
        <v>3</v>
      </c>
      <c r="G42" s="19">
        <v>44228</v>
      </c>
      <c r="H42" s="19">
        <v>44561</v>
      </c>
      <c r="I42" s="7">
        <v>65000</v>
      </c>
      <c r="J42" s="7">
        <v>4427.58</v>
      </c>
      <c r="K42" s="7">
        <v>0</v>
      </c>
      <c r="L42" s="7">
        <f t="shared" ref="L42" si="109">+I42*2.87%</f>
        <v>1865.5</v>
      </c>
      <c r="M42" s="7">
        <f t="shared" ref="M42" si="110">I42*7.1%</f>
        <v>4615</v>
      </c>
      <c r="N42" s="7">
        <f t="shared" ref="N42" si="111">62400*1.15%</f>
        <v>717.6</v>
      </c>
      <c r="O42" s="7">
        <f t="shared" ref="O42" si="112">+I42*3.04%</f>
        <v>1976</v>
      </c>
      <c r="P42" s="7">
        <f t="shared" ref="P42" si="113">I42*7.09%</f>
        <v>4608.5</v>
      </c>
      <c r="Q42" s="7"/>
      <c r="R42" s="7">
        <f t="shared" ref="R42" si="114">L42+M42+N42+O42+P42</f>
        <v>13782.6</v>
      </c>
      <c r="S42" s="7"/>
      <c r="T42" s="7">
        <f t="shared" ref="T42" si="115">+L42+O42+Q42+S42+J42+K42</f>
        <v>8269.08</v>
      </c>
      <c r="U42" s="7">
        <f t="shared" ref="U42" si="116">+P42+N42+M42</f>
        <v>9941.1</v>
      </c>
      <c r="V42" s="23">
        <f t="shared" ref="V42" si="117">+I42-T42</f>
        <v>56730.92</v>
      </c>
      <c r="W42" s="25"/>
      <c r="X42" s="25"/>
    </row>
    <row r="43" spans="1:24" s="8" customFormat="1" ht="12">
      <c r="A43" s="44">
        <f t="shared" si="0"/>
        <v>28</v>
      </c>
      <c r="B43" s="45" t="s">
        <v>121</v>
      </c>
      <c r="C43" s="18" t="s">
        <v>37</v>
      </c>
      <c r="D43" s="18" t="s">
        <v>38</v>
      </c>
      <c r="E43" s="33" t="s">
        <v>171</v>
      </c>
      <c r="F43" s="17" t="s">
        <v>147</v>
      </c>
      <c r="G43" s="19">
        <v>44197</v>
      </c>
      <c r="H43" s="19">
        <v>44561</v>
      </c>
      <c r="I43" s="7">
        <v>65000</v>
      </c>
      <c r="J43" s="7">
        <v>4427.58</v>
      </c>
      <c r="K43" s="7">
        <v>0</v>
      </c>
      <c r="L43" s="7">
        <f t="shared" ref="L43:L44" si="118">+I43*2.87%</f>
        <v>1865.5</v>
      </c>
      <c r="M43" s="7">
        <f t="shared" ref="M43:M44" si="119">I43*7.1%</f>
        <v>4615</v>
      </c>
      <c r="N43" s="7">
        <f t="shared" ref="N43" si="120">62400*1.15%</f>
        <v>717.6</v>
      </c>
      <c r="O43" s="7">
        <f t="shared" ref="O43:O44" si="121">+I43*3.04%</f>
        <v>1976</v>
      </c>
      <c r="P43" s="7">
        <f t="shared" ref="P43:P44" si="122">I43*7.09%</f>
        <v>4608.5</v>
      </c>
      <c r="Q43" s="7"/>
      <c r="R43" s="7">
        <f t="shared" ref="R43:R44" si="123">L43+M43+N43+O43+P43</f>
        <v>13782.6</v>
      </c>
      <c r="S43" s="7"/>
      <c r="T43" s="7">
        <f t="shared" ref="T43:T44" si="124">+L43+O43+Q43+S43+J43+K43</f>
        <v>8269.08</v>
      </c>
      <c r="U43" s="7">
        <f t="shared" ref="U43:U44" si="125">+P43+N43+M43</f>
        <v>9941.1</v>
      </c>
      <c r="V43" s="23">
        <f t="shared" ref="V43:V44" si="126">+I43-T43</f>
        <v>56730.92</v>
      </c>
      <c r="W43" s="25"/>
      <c r="X43" s="25"/>
    </row>
    <row r="44" spans="1:24" s="8" customFormat="1" ht="12">
      <c r="A44" s="44">
        <f t="shared" si="0"/>
        <v>29</v>
      </c>
      <c r="B44" s="45" t="s">
        <v>121</v>
      </c>
      <c r="C44" s="18" t="s">
        <v>82</v>
      </c>
      <c r="D44" s="18" t="s">
        <v>38</v>
      </c>
      <c r="E44" s="33" t="s">
        <v>171</v>
      </c>
      <c r="F44" s="17" t="s">
        <v>147</v>
      </c>
      <c r="G44" s="19">
        <v>44197</v>
      </c>
      <c r="H44" s="19">
        <v>44561</v>
      </c>
      <c r="I44" s="7">
        <v>65000</v>
      </c>
      <c r="J44" s="7">
        <v>4427.58</v>
      </c>
      <c r="K44" s="7">
        <v>0</v>
      </c>
      <c r="L44" s="7">
        <f t="shared" si="118"/>
        <v>1865.5</v>
      </c>
      <c r="M44" s="7">
        <f t="shared" si="119"/>
        <v>4615</v>
      </c>
      <c r="N44" s="7">
        <f t="shared" ref="N44" si="127">I44*1.15%</f>
        <v>747.5</v>
      </c>
      <c r="O44" s="7">
        <f t="shared" si="121"/>
        <v>1976</v>
      </c>
      <c r="P44" s="7">
        <f t="shared" si="122"/>
        <v>4608.5</v>
      </c>
      <c r="Q44" s="7"/>
      <c r="R44" s="7">
        <f t="shared" si="123"/>
        <v>13812.5</v>
      </c>
      <c r="S44" s="7"/>
      <c r="T44" s="7">
        <f t="shared" si="124"/>
        <v>8269.08</v>
      </c>
      <c r="U44" s="7">
        <f t="shared" si="125"/>
        <v>9971</v>
      </c>
      <c r="V44" s="23">
        <f t="shared" si="126"/>
        <v>56730.92</v>
      </c>
      <c r="W44" s="25"/>
      <c r="X44" s="25"/>
    </row>
    <row r="45" spans="1:24" s="8" customFormat="1" ht="12">
      <c r="A45" s="44">
        <f t="shared" si="0"/>
        <v>30</v>
      </c>
      <c r="B45" s="45" t="s">
        <v>122</v>
      </c>
      <c r="C45" s="18" t="s">
        <v>83</v>
      </c>
      <c r="D45" s="18" t="s">
        <v>215</v>
      </c>
      <c r="E45" s="33" t="s">
        <v>171</v>
      </c>
      <c r="F45" s="17" t="s">
        <v>3</v>
      </c>
      <c r="G45" s="19">
        <v>44228</v>
      </c>
      <c r="H45" s="19">
        <v>44561</v>
      </c>
      <c r="I45" s="7">
        <v>115000</v>
      </c>
      <c r="J45" s="7">
        <v>15633.74</v>
      </c>
      <c r="K45" s="7">
        <v>0</v>
      </c>
      <c r="L45" s="7">
        <f t="shared" ref="L45:L46" si="128">+I45*2.87%</f>
        <v>3300.5</v>
      </c>
      <c r="M45" s="7">
        <f t="shared" ref="M45:M46" si="129">I45*7.1%</f>
        <v>8164.9999999999991</v>
      </c>
      <c r="N45" s="7">
        <f t="shared" ref="N45" si="130">62400*1.15%</f>
        <v>717.6</v>
      </c>
      <c r="O45" s="7">
        <f t="shared" ref="O45:O46" si="131">+I45*3.04%</f>
        <v>3496</v>
      </c>
      <c r="P45" s="7">
        <f t="shared" ref="P45:P46" si="132">I45*7.09%</f>
        <v>8153.5000000000009</v>
      </c>
      <c r="Q45" s="7"/>
      <c r="R45" s="7">
        <f t="shared" ref="R45:R46" si="133">L45+M45+N45+O45+P45</f>
        <v>23832.600000000002</v>
      </c>
      <c r="S45" s="7"/>
      <c r="T45" s="7">
        <f t="shared" ref="T45:T46" si="134">+L45+O45+Q45+S45+J45+K45</f>
        <v>22430.239999999998</v>
      </c>
      <c r="U45" s="7">
        <f t="shared" ref="U45:U46" si="135">+P45+N45+M45</f>
        <v>17036.099999999999</v>
      </c>
      <c r="V45" s="23">
        <f t="shared" ref="V45:V46" si="136">+I45-T45</f>
        <v>92569.760000000009</v>
      </c>
      <c r="W45" s="25"/>
      <c r="X45" s="25"/>
    </row>
    <row r="46" spans="1:24" s="8" customFormat="1" ht="12">
      <c r="A46" s="44">
        <f t="shared" si="0"/>
        <v>31</v>
      </c>
      <c r="B46" s="45" t="s">
        <v>122</v>
      </c>
      <c r="C46" s="18" t="s">
        <v>6</v>
      </c>
      <c r="D46" s="18" t="s">
        <v>7</v>
      </c>
      <c r="E46" s="33" t="s">
        <v>171</v>
      </c>
      <c r="F46" s="17" t="s">
        <v>3</v>
      </c>
      <c r="G46" s="19">
        <v>44228</v>
      </c>
      <c r="H46" s="19">
        <v>44561</v>
      </c>
      <c r="I46" s="7">
        <v>45000</v>
      </c>
      <c r="J46" s="7">
        <v>1148.33</v>
      </c>
      <c r="K46" s="7">
        <v>0</v>
      </c>
      <c r="L46" s="7">
        <f t="shared" si="128"/>
        <v>1291.5</v>
      </c>
      <c r="M46" s="7">
        <f t="shared" si="129"/>
        <v>3194.9999999999995</v>
      </c>
      <c r="N46" s="7">
        <f t="shared" ref="N46" si="137">I46*1.15%</f>
        <v>517.5</v>
      </c>
      <c r="O46" s="7">
        <f t="shared" si="131"/>
        <v>1368</v>
      </c>
      <c r="P46" s="7">
        <f t="shared" si="132"/>
        <v>3190.5</v>
      </c>
      <c r="Q46" s="7"/>
      <c r="R46" s="7">
        <f t="shared" si="133"/>
        <v>9562.5</v>
      </c>
      <c r="S46" s="7"/>
      <c r="T46" s="7">
        <f t="shared" si="134"/>
        <v>3807.83</v>
      </c>
      <c r="U46" s="7">
        <f t="shared" si="135"/>
        <v>6903</v>
      </c>
      <c r="V46" s="23">
        <f t="shared" si="136"/>
        <v>41192.17</v>
      </c>
      <c r="W46" s="25"/>
      <c r="X46" s="25"/>
    </row>
    <row r="47" spans="1:24" s="8" customFormat="1" ht="12">
      <c r="A47" s="44">
        <f t="shared" si="0"/>
        <v>32</v>
      </c>
      <c r="B47" s="45" t="s">
        <v>123</v>
      </c>
      <c r="C47" s="18" t="s">
        <v>79</v>
      </c>
      <c r="D47" s="18" t="s">
        <v>16</v>
      </c>
      <c r="E47" s="33" t="s">
        <v>171</v>
      </c>
      <c r="F47" s="17" t="s">
        <v>3</v>
      </c>
      <c r="G47" s="19">
        <v>44197</v>
      </c>
      <c r="H47" s="19">
        <v>44561</v>
      </c>
      <c r="I47" s="7">
        <v>90000</v>
      </c>
      <c r="J47" s="7">
        <v>9753.1200000000008</v>
      </c>
      <c r="K47" s="7">
        <v>0</v>
      </c>
      <c r="L47" s="7">
        <f t="shared" ref="L47:L48" si="138">+I47*2.87%</f>
        <v>2583</v>
      </c>
      <c r="M47" s="7">
        <f t="shared" ref="M47:M48" si="139">I47*7.1%</f>
        <v>6389.9999999999991</v>
      </c>
      <c r="N47" s="7">
        <f t="shared" ref="N47:N48" si="140">62400*1.15%</f>
        <v>717.6</v>
      </c>
      <c r="O47" s="7">
        <f t="shared" ref="O47:O48" si="141">+I47*3.04%</f>
        <v>2736</v>
      </c>
      <c r="P47" s="7">
        <f t="shared" ref="P47:P48" si="142">I47*7.09%</f>
        <v>6381</v>
      </c>
      <c r="Q47" s="7"/>
      <c r="R47" s="7">
        <f t="shared" ref="R47:R48" si="143">L47+M47+N47+O47+P47</f>
        <v>18807.599999999999</v>
      </c>
      <c r="S47" s="7"/>
      <c r="T47" s="7">
        <f t="shared" ref="T47:T48" si="144">+L47+O47+Q47+S47+J47+K47</f>
        <v>15072.12</v>
      </c>
      <c r="U47" s="7">
        <f t="shared" ref="U47:U48" si="145">+P47+N47+M47</f>
        <v>13488.599999999999</v>
      </c>
      <c r="V47" s="23">
        <f t="shared" ref="V47:V48" si="146">+I47-T47</f>
        <v>74927.88</v>
      </c>
      <c r="W47" s="25"/>
      <c r="X47" s="25"/>
    </row>
    <row r="48" spans="1:24" s="8" customFormat="1" ht="12">
      <c r="A48" s="44">
        <f t="shared" si="0"/>
        <v>33</v>
      </c>
      <c r="B48" s="45" t="s">
        <v>123</v>
      </c>
      <c r="C48" s="18" t="s">
        <v>58</v>
      </c>
      <c r="D48" s="18" t="s">
        <v>59</v>
      </c>
      <c r="E48" s="33" t="s">
        <v>171</v>
      </c>
      <c r="F48" s="17" t="s">
        <v>3</v>
      </c>
      <c r="G48" s="19">
        <v>44256</v>
      </c>
      <c r="H48" s="19">
        <v>44561</v>
      </c>
      <c r="I48" s="7">
        <v>65000</v>
      </c>
      <c r="J48" s="7">
        <v>4427.58</v>
      </c>
      <c r="K48" s="7">
        <v>0</v>
      </c>
      <c r="L48" s="7">
        <f t="shared" si="138"/>
        <v>1865.5</v>
      </c>
      <c r="M48" s="7">
        <f t="shared" si="139"/>
        <v>4615</v>
      </c>
      <c r="N48" s="7">
        <f t="shared" si="140"/>
        <v>717.6</v>
      </c>
      <c r="O48" s="7">
        <f t="shared" si="141"/>
        <v>1976</v>
      </c>
      <c r="P48" s="7">
        <f t="shared" si="142"/>
        <v>4608.5</v>
      </c>
      <c r="Q48" s="7"/>
      <c r="R48" s="7">
        <f t="shared" si="143"/>
        <v>13782.6</v>
      </c>
      <c r="S48" s="7"/>
      <c r="T48" s="7">
        <f t="shared" si="144"/>
        <v>8269.08</v>
      </c>
      <c r="U48" s="7">
        <f t="shared" si="145"/>
        <v>9941.1</v>
      </c>
      <c r="V48" s="23">
        <f t="shared" si="146"/>
        <v>56730.92</v>
      </c>
      <c r="W48" s="25"/>
      <c r="X48" s="25"/>
    </row>
    <row r="49" spans="1:24" s="8" customFormat="1" ht="12">
      <c r="A49" s="44">
        <f t="shared" si="0"/>
        <v>34</v>
      </c>
      <c r="B49" s="45" t="s">
        <v>124</v>
      </c>
      <c r="C49" s="18" t="s">
        <v>54</v>
      </c>
      <c r="D49" s="18" t="s">
        <v>143</v>
      </c>
      <c r="E49" s="33" t="s">
        <v>171</v>
      </c>
      <c r="F49" s="17" t="s">
        <v>147</v>
      </c>
      <c r="G49" s="19">
        <v>44197</v>
      </c>
      <c r="H49" s="19">
        <v>44561</v>
      </c>
      <c r="I49" s="7">
        <v>90000</v>
      </c>
      <c r="J49" s="7">
        <v>9753.1200000000008</v>
      </c>
      <c r="K49" s="7">
        <v>0</v>
      </c>
      <c r="L49" s="7">
        <f t="shared" ref="L49" si="147">+I49*2.87%</f>
        <v>2583</v>
      </c>
      <c r="M49" s="7">
        <f t="shared" ref="M49" si="148">I49*7.1%</f>
        <v>6389.9999999999991</v>
      </c>
      <c r="N49" s="7">
        <f t="shared" ref="N49" si="149">62400*1.15%</f>
        <v>717.6</v>
      </c>
      <c r="O49" s="7">
        <f t="shared" ref="O49" si="150">+I49*3.04%</f>
        <v>2736</v>
      </c>
      <c r="P49" s="7">
        <f t="shared" ref="P49" si="151">I49*7.09%</f>
        <v>6381</v>
      </c>
      <c r="Q49" s="7"/>
      <c r="R49" s="7">
        <f t="shared" ref="R49" si="152">L49+M49+N49+O49+P49</f>
        <v>18807.599999999999</v>
      </c>
      <c r="S49" s="7"/>
      <c r="T49" s="7">
        <f t="shared" ref="T49" si="153">+L49+O49+Q49+S49+J49+K49</f>
        <v>15072.12</v>
      </c>
      <c r="U49" s="7">
        <f t="shared" ref="U49" si="154">+P49+N49+M49</f>
        <v>13488.599999999999</v>
      </c>
      <c r="V49" s="23">
        <f t="shared" ref="V49" si="155">+I49-T49</f>
        <v>74927.88</v>
      </c>
      <c r="W49" s="25"/>
      <c r="X49" s="25"/>
    </row>
    <row r="50" spans="1:24" s="8" customFormat="1" ht="12">
      <c r="A50" s="44">
        <f t="shared" si="0"/>
        <v>35</v>
      </c>
      <c r="B50" s="45" t="s">
        <v>233</v>
      </c>
      <c r="C50" s="18" t="s">
        <v>203</v>
      </c>
      <c r="D50" s="18" t="s">
        <v>234</v>
      </c>
      <c r="E50" s="33" t="s">
        <v>237</v>
      </c>
      <c r="F50" s="17" t="s">
        <v>3</v>
      </c>
      <c r="G50" s="19">
        <v>44470</v>
      </c>
      <c r="H50" s="19">
        <v>44651</v>
      </c>
      <c r="I50" s="7">
        <v>90000</v>
      </c>
      <c r="J50" s="7">
        <v>9753.1200000000008</v>
      </c>
      <c r="K50" s="7">
        <v>0</v>
      </c>
      <c r="L50" s="7">
        <f t="shared" ref="L50:L51" si="156">+I50*2.87%</f>
        <v>2583</v>
      </c>
      <c r="M50" s="7">
        <f t="shared" ref="M50:M51" si="157">I50*7.1%</f>
        <v>6389.9999999999991</v>
      </c>
      <c r="N50" s="7">
        <f t="shared" ref="N50:N53" si="158">62400*1.15%</f>
        <v>717.6</v>
      </c>
      <c r="O50" s="7">
        <f t="shared" ref="O50:O51" si="159">+I50*3.04%</f>
        <v>2736</v>
      </c>
      <c r="P50" s="7">
        <f t="shared" ref="P50:P51" si="160">I50*7.09%</f>
        <v>6381</v>
      </c>
      <c r="Q50" s="7"/>
      <c r="R50" s="7">
        <f t="shared" ref="R50:R51" si="161">L50+M50+N50+O50+P50</f>
        <v>18807.599999999999</v>
      </c>
      <c r="S50" s="7"/>
      <c r="T50" s="7">
        <f t="shared" ref="T50:T51" si="162">+L50+O50+Q50+S50+J50+K50</f>
        <v>15072.12</v>
      </c>
      <c r="U50" s="7">
        <f t="shared" ref="U50:U51" si="163">+P50+N50+M50</f>
        <v>13488.599999999999</v>
      </c>
      <c r="V50" s="23">
        <f t="shared" ref="V50:V51" si="164">+I50-T50</f>
        <v>74927.88</v>
      </c>
      <c r="W50" s="25"/>
      <c r="X50" s="25"/>
    </row>
    <row r="51" spans="1:24" s="8" customFormat="1" ht="12">
      <c r="A51" s="44">
        <f t="shared" si="0"/>
        <v>36</v>
      </c>
      <c r="B51" s="45" t="s">
        <v>233</v>
      </c>
      <c r="C51" s="18" t="s">
        <v>205</v>
      </c>
      <c r="D51" s="18" t="s">
        <v>235</v>
      </c>
      <c r="E51" s="33" t="s">
        <v>237</v>
      </c>
      <c r="F51" s="17" t="s">
        <v>3</v>
      </c>
      <c r="G51" s="19">
        <v>44470</v>
      </c>
      <c r="H51" s="19">
        <v>44651</v>
      </c>
      <c r="I51" s="7">
        <v>45000</v>
      </c>
      <c r="J51" s="7">
        <v>1148.33</v>
      </c>
      <c r="K51" s="7">
        <v>0</v>
      </c>
      <c r="L51" s="7">
        <f t="shared" si="156"/>
        <v>1291.5</v>
      </c>
      <c r="M51" s="7">
        <f t="shared" si="157"/>
        <v>3194.9999999999995</v>
      </c>
      <c r="N51" s="7">
        <f t="shared" ref="N51" si="165">I51*1.15%</f>
        <v>517.5</v>
      </c>
      <c r="O51" s="7">
        <f t="shared" si="159"/>
        <v>1368</v>
      </c>
      <c r="P51" s="7">
        <f t="shared" si="160"/>
        <v>3190.5</v>
      </c>
      <c r="Q51" s="7"/>
      <c r="R51" s="7">
        <f t="shared" si="161"/>
        <v>9562.5</v>
      </c>
      <c r="S51" s="7"/>
      <c r="T51" s="7">
        <f t="shared" si="162"/>
        <v>3807.83</v>
      </c>
      <c r="U51" s="7">
        <f t="shared" si="163"/>
        <v>6903</v>
      </c>
      <c r="V51" s="23">
        <f t="shared" si="164"/>
        <v>41192.17</v>
      </c>
      <c r="W51" s="25"/>
      <c r="X51" s="25"/>
    </row>
    <row r="52" spans="1:24" s="8" customFormat="1" ht="12">
      <c r="A52" s="44">
        <f t="shared" si="0"/>
        <v>37</v>
      </c>
      <c r="B52" s="45" t="s">
        <v>233</v>
      </c>
      <c r="C52" s="18" t="s">
        <v>206</v>
      </c>
      <c r="D52" s="18" t="s">
        <v>235</v>
      </c>
      <c r="E52" s="33" t="s">
        <v>237</v>
      </c>
      <c r="F52" s="17" t="s">
        <v>3</v>
      </c>
      <c r="G52" s="19">
        <v>44470</v>
      </c>
      <c r="H52" s="19">
        <v>44651</v>
      </c>
      <c r="I52" s="7">
        <v>45000</v>
      </c>
      <c r="J52" s="7">
        <v>1148.33</v>
      </c>
      <c r="K52" s="7">
        <v>0</v>
      </c>
      <c r="L52" s="7">
        <f t="shared" ref="L52" si="166">+I52*2.87%</f>
        <v>1291.5</v>
      </c>
      <c r="M52" s="7">
        <f t="shared" ref="M52" si="167">I52*7.1%</f>
        <v>3194.9999999999995</v>
      </c>
      <c r="N52" s="7">
        <f t="shared" ref="N52" si="168">I52*1.15%</f>
        <v>517.5</v>
      </c>
      <c r="O52" s="7">
        <f t="shared" ref="O52" si="169">+I52*3.04%</f>
        <v>1368</v>
      </c>
      <c r="P52" s="7">
        <f t="shared" ref="P52" si="170">I52*7.09%</f>
        <v>3190.5</v>
      </c>
      <c r="Q52" s="7"/>
      <c r="R52" s="7">
        <f t="shared" ref="R52" si="171">L52+M52+N52+O52+P52</f>
        <v>9562.5</v>
      </c>
      <c r="S52" s="7"/>
      <c r="T52" s="7">
        <f t="shared" ref="T52" si="172">+L52+O52+Q52+S52+J52+K52</f>
        <v>3807.83</v>
      </c>
      <c r="U52" s="7">
        <f t="shared" ref="U52" si="173">+P52+N52+M52</f>
        <v>6903</v>
      </c>
      <c r="V52" s="23">
        <f t="shared" ref="V52" si="174">+I52-T52</f>
        <v>41192.17</v>
      </c>
      <c r="W52" s="25"/>
      <c r="X52" s="25"/>
    </row>
    <row r="53" spans="1:24" s="8" customFormat="1" ht="12">
      <c r="A53" s="44">
        <f t="shared" si="0"/>
        <v>38</v>
      </c>
      <c r="B53" s="45" t="s">
        <v>125</v>
      </c>
      <c r="C53" s="18" t="s">
        <v>35</v>
      </c>
      <c r="D53" s="18" t="s">
        <v>216</v>
      </c>
      <c r="E53" s="33" t="s">
        <v>171</v>
      </c>
      <c r="F53" s="17" t="s">
        <v>3</v>
      </c>
      <c r="G53" s="19">
        <v>44197</v>
      </c>
      <c r="H53" s="19">
        <v>44561</v>
      </c>
      <c r="I53" s="7">
        <v>90000</v>
      </c>
      <c r="J53" s="7">
        <v>9753.1200000000008</v>
      </c>
      <c r="K53" s="7">
        <v>0</v>
      </c>
      <c r="L53" s="7">
        <f t="shared" ref="L53" si="175">+I53*2.87%</f>
        <v>2583</v>
      </c>
      <c r="M53" s="7">
        <f t="shared" ref="M53" si="176">I53*7.1%</f>
        <v>6389.9999999999991</v>
      </c>
      <c r="N53" s="7">
        <f t="shared" si="158"/>
        <v>717.6</v>
      </c>
      <c r="O53" s="7">
        <f t="shared" ref="O53" si="177">+I53*3.04%</f>
        <v>2736</v>
      </c>
      <c r="P53" s="7">
        <f t="shared" ref="P53" si="178">I53*7.09%</f>
        <v>6381</v>
      </c>
      <c r="Q53" s="7"/>
      <c r="R53" s="7">
        <f t="shared" ref="R53" si="179">L53+M53+N53+O53+P53</f>
        <v>18807.599999999999</v>
      </c>
      <c r="S53" s="7"/>
      <c r="T53" s="7">
        <f t="shared" ref="T53" si="180">+L53+O53+Q53+S53+J53+K53</f>
        <v>15072.12</v>
      </c>
      <c r="U53" s="7">
        <f t="shared" ref="U53" si="181">+P53+N53+M53</f>
        <v>13488.599999999999</v>
      </c>
      <c r="V53" s="23">
        <f t="shared" ref="V53" si="182">+I53-T53</f>
        <v>74927.88</v>
      </c>
      <c r="W53" s="25"/>
      <c r="X53" s="25"/>
    </row>
    <row r="54" spans="1:24" s="8" customFormat="1" ht="12">
      <c r="A54" s="44">
        <f t="shared" si="0"/>
        <v>39</v>
      </c>
      <c r="B54" s="45" t="s">
        <v>126</v>
      </c>
      <c r="C54" s="18" t="s">
        <v>194</v>
      </c>
      <c r="D54" s="18" t="s">
        <v>217</v>
      </c>
      <c r="E54" s="33" t="s">
        <v>171</v>
      </c>
      <c r="F54" s="17" t="s">
        <v>3</v>
      </c>
      <c r="G54" s="19">
        <v>44378</v>
      </c>
      <c r="H54" s="19">
        <v>44561</v>
      </c>
      <c r="I54" s="7">
        <v>90000</v>
      </c>
      <c r="J54" s="7">
        <v>9753.1200000000008</v>
      </c>
      <c r="K54" s="7"/>
      <c r="L54" s="7">
        <f t="shared" ref="L54:L55" si="183">+I54*2.87%</f>
        <v>2583</v>
      </c>
      <c r="M54" s="7">
        <f t="shared" ref="M54:M55" si="184">I54*7.1%</f>
        <v>6389.9999999999991</v>
      </c>
      <c r="N54" s="7">
        <f t="shared" ref="N54:N55" si="185">62400*1.15%</f>
        <v>717.6</v>
      </c>
      <c r="O54" s="7">
        <f t="shared" ref="O54:O55" si="186">+I54*3.04%</f>
        <v>2736</v>
      </c>
      <c r="P54" s="7">
        <f t="shared" ref="P54:P55" si="187">I54*7.09%</f>
        <v>6381</v>
      </c>
      <c r="Q54" s="7"/>
      <c r="R54" s="7">
        <f t="shared" ref="R54:R55" si="188">L54+M54+N54+O54+P54</f>
        <v>18807.599999999999</v>
      </c>
      <c r="S54" s="7"/>
      <c r="T54" s="7">
        <f t="shared" ref="T54:T55" si="189">+L54+O54+Q54+S54+J54+K54</f>
        <v>15072.12</v>
      </c>
      <c r="U54" s="7">
        <f t="shared" ref="U54:U55" si="190">+P54+N54+M54</f>
        <v>13488.599999999999</v>
      </c>
      <c r="V54" s="23">
        <f t="shared" ref="V54:V55" si="191">+I54-T54</f>
        <v>74927.88</v>
      </c>
      <c r="W54" s="25"/>
      <c r="X54" s="25"/>
    </row>
    <row r="55" spans="1:24" s="8" customFormat="1" ht="12">
      <c r="A55" s="44">
        <f t="shared" si="0"/>
        <v>40</v>
      </c>
      <c r="B55" s="45" t="s">
        <v>126</v>
      </c>
      <c r="C55" s="18" t="s">
        <v>17</v>
      </c>
      <c r="D55" s="18" t="s">
        <v>18</v>
      </c>
      <c r="E55" s="33" t="s">
        <v>171</v>
      </c>
      <c r="F55" s="17" t="s">
        <v>3</v>
      </c>
      <c r="G55" s="19">
        <v>44197</v>
      </c>
      <c r="H55" s="19">
        <v>44561</v>
      </c>
      <c r="I55" s="7">
        <v>65000</v>
      </c>
      <c r="J55" s="7">
        <v>4427.58</v>
      </c>
      <c r="K55" s="7">
        <v>0</v>
      </c>
      <c r="L55" s="7">
        <f t="shared" si="183"/>
        <v>1865.5</v>
      </c>
      <c r="M55" s="7">
        <f t="shared" si="184"/>
        <v>4615</v>
      </c>
      <c r="N55" s="7">
        <f t="shared" si="185"/>
        <v>717.6</v>
      </c>
      <c r="O55" s="7">
        <f t="shared" si="186"/>
        <v>1976</v>
      </c>
      <c r="P55" s="7">
        <f t="shared" si="187"/>
        <v>4608.5</v>
      </c>
      <c r="Q55" s="7"/>
      <c r="R55" s="7">
        <f t="shared" si="188"/>
        <v>13782.6</v>
      </c>
      <c r="S55" s="7"/>
      <c r="T55" s="7">
        <f t="shared" si="189"/>
        <v>8269.08</v>
      </c>
      <c r="U55" s="7">
        <f t="shared" si="190"/>
        <v>9941.1</v>
      </c>
      <c r="V55" s="23">
        <f t="shared" si="191"/>
        <v>56730.92</v>
      </c>
      <c r="W55" s="25"/>
      <c r="X55" s="25"/>
    </row>
    <row r="56" spans="1:24" s="8" customFormat="1" ht="12">
      <c r="A56" s="44">
        <f t="shared" si="0"/>
        <v>41</v>
      </c>
      <c r="B56" s="45" t="s">
        <v>127</v>
      </c>
      <c r="C56" s="18" t="s">
        <v>24</v>
      </c>
      <c r="D56" s="18" t="s">
        <v>16</v>
      </c>
      <c r="E56" s="33" t="s">
        <v>171</v>
      </c>
      <c r="F56" s="17" t="s">
        <v>3</v>
      </c>
      <c r="G56" s="19">
        <v>44197</v>
      </c>
      <c r="H56" s="19">
        <v>44561</v>
      </c>
      <c r="I56" s="7">
        <v>90000</v>
      </c>
      <c r="J56" s="7">
        <v>9753.1200000000008</v>
      </c>
      <c r="K56" s="7">
        <v>0</v>
      </c>
      <c r="L56" s="7">
        <f t="shared" ref="L56" si="192">+I56*2.87%</f>
        <v>2583</v>
      </c>
      <c r="M56" s="7">
        <f t="shared" ref="M56" si="193">I56*7.1%</f>
        <v>6389.9999999999991</v>
      </c>
      <c r="N56" s="7">
        <f t="shared" ref="N56:N65" si="194">62400*1.15%</f>
        <v>717.6</v>
      </c>
      <c r="O56" s="7">
        <f t="shared" ref="O56" si="195">+I56*3.04%</f>
        <v>2736</v>
      </c>
      <c r="P56" s="7">
        <f t="shared" ref="P56" si="196">I56*7.09%</f>
        <v>6381</v>
      </c>
      <c r="Q56" s="7"/>
      <c r="R56" s="7">
        <f t="shared" ref="R56" si="197">L56+M56+N56+O56+P56</f>
        <v>18807.599999999999</v>
      </c>
      <c r="S56" s="7"/>
      <c r="T56" s="7">
        <f t="shared" ref="T56" si="198">+L56+O56+Q56+S56+J56+K56</f>
        <v>15072.12</v>
      </c>
      <c r="U56" s="7">
        <f t="shared" ref="U56" si="199">+P56+N56+M56</f>
        <v>13488.599999999999</v>
      </c>
      <c r="V56" s="23">
        <f t="shared" ref="V56" si="200">+I56-T56</f>
        <v>74927.88</v>
      </c>
      <c r="W56" s="25"/>
      <c r="X56" s="25"/>
    </row>
    <row r="57" spans="1:24" s="8" customFormat="1" ht="12">
      <c r="A57" s="44">
        <f t="shared" si="0"/>
        <v>42</v>
      </c>
      <c r="B57" s="45" t="s">
        <v>127</v>
      </c>
      <c r="C57" s="18" t="s">
        <v>62</v>
      </c>
      <c r="D57" s="18" t="s">
        <v>43</v>
      </c>
      <c r="E57" s="33" t="s">
        <v>171</v>
      </c>
      <c r="F57" s="17" t="s">
        <v>3</v>
      </c>
      <c r="G57" s="19">
        <v>44228</v>
      </c>
      <c r="H57" s="19">
        <v>44561</v>
      </c>
      <c r="I57" s="7">
        <v>65000</v>
      </c>
      <c r="J57" s="7">
        <v>4427.58</v>
      </c>
      <c r="K57" s="7">
        <v>0</v>
      </c>
      <c r="L57" s="7">
        <f t="shared" ref="L57" si="201">+I57*2.87%</f>
        <v>1865.5</v>
      </c>
      <c r="M57" s="7">
        <f t="shared" ref="M57" si="202">I57*7.1%</f>
        <v>4615</v>
      </c>
      <c r="N57" s="7">
        <f t="shared" si="194"/>
        <v>717.6</v>
      </c>
      <c r="O57" s="7">
        <f t="shared" ref="O57" si="203">+I57*3.04%</f>
        <v>1976</v>
      </c>
      <c r="P57" s="7">
        <f t="shared" ref="P57" si="204">I57*7.09%</f>
        <v>4608.5</v>
      </c>
      <c r="Q57" s="7"/>
      <c r="R57" s="7">
        <f t="shared" ref="R57" si="205">L57+M57+N57+O57+P57</f>
        <v>13782.6</v>
      </c>
      <c r="S57" s="7"/>
      <c r="T57" s="7">
        <f t="shared" ref="T57" si="206">+L57+O57+Q57+S57+J57+K57</f>
        <v>8269.08</v>
      </c>
      <c r="U57" s="7">
        <f t="shared" ref="U57" si="207">+P57+N57+M57</f>
        <v>9941.1</v>
      </c>
      <c r="V57" s="23">
        <f t="shared" ref="V57" si="208">+I57-T57</f>
        <v>56730.92</v>
      </c>
      <c r="W57" s="25"/>
      <c r="X57" s="25"/>
    </row>
    <row r="58" spans="1:24" s="8" customFormat="1" ht="11.25" customHeight="1">
      <c r="A58" s="44">
        <f t="shared" si="0"/>
        <v>43</v>
      </c>
      <c r="B58" s="45" t="s">
        <v>128</v>
      </c>
      <c r="C58" s="18" t="s">
        <v>45</v>
      </c>
      <c r="D58" s="18" t="s">
        <v>218</v>
      </c>
      <c r="E58" s="33" t="s">
        <v>171</v>
      </c>
      <c r="F58" s="17" t="s">
        <v>3</v>
      </c>
      <c r="G58" s="19">
        <v>44197</v>
      </c>
      <c r="H58" s="19">
        <v>44561</v>
      </c>
      <c r="I58" s="7">
        <v>65000</v>
      </c>
      <c r="J58" s="7">
        <v>4157.55</v>
      </c>
      <c r="K58" s="7">
        <v>0</v>
      </c>
      <c r="L58" s="7">
        <f t="shared" ref="L58" si="209">+I58*2.87%</f>
        <v>1865.5</v>
      </c>
      <c r="M58" s="7">
        <f t="shared" ref="M58" si="210">I58*7.1%</f>
        <v>4615</v>
      </c>
      <c r="N58" s="7">
        <f t="shared" si="194"/>
        <v>717.6</v>
      </c>
      <c r="O58" s="7">
        <f t="shared" ref="O58" si="211">+I58*3.04%</f>
        <v>1976</v>
      </c>
      <c r="P58" s="7">
        <f t="shared" ref="P58" si="212">I58*7.09%</f>
        <v>4608.5</v>
      </c>
      <c r="Q58" s="7">
        <v>1350.12</v>
      </c>
      <c r="R58" s="7">
        <f t="shared" ref="R58" si="213">L58+M58+N58+O58+P58</f>
        <v>13782.6</v>
      </c>
      <c r="S58" s="7"/>
      <c r="T58" s="7">
        <f t="shared" ref="T58" si="214">+L58+O58+Q58+S58+J58+K58</f>
        <v>9349.17</v>
      </c>
      <c r="U58" s="7">
        <f t="shared" ref="U58" si="215">+P58+N58+M58</f>
        <v>9941.1</v>
      </c>
      <c r="V58" s="23">
        <f t="shared" ref="V58" si="216">+I58-T58</f>
        <v>55650.83</v>
      </c>
      <c r="W58" s="25"/>
      <c r="X58" s="25"/>
    </row>
    <row r="59" spans="1:24" s="8" customFormat="1" ht="12">
      <c r="A59" s="44">
        <f t="shared" si="0"/>
        <v>44</v>
      </c>
      <c r="B59" s="45" t="s">
        <v>128</v>
      </c>
      <c r="C59" s="18" t="s">
        <v>55</v>
      </c>
      <c r="D59" s="18" t="s">
        <v>218</v>
      </c>
      <c r="E59" s="33" t="s">
        <v>171</v>
      </c>
      <c r="F59" s="17" t="s">
        <v>3</v>
      </c>
      <c r="G59" s="19">
        <v>44197</v>
      </c>
      <c r="H59" s="19">
        <v>44561</v>
      </c>
      <c r="I59" s="7">
        <v>65000</v>
      </c>
      <c r="J59" s="7">
        <v>4427.58</v>
      </c>
      <c r="K59" s="7">
        <v>0</v>
      </c>
      <c r="L59" s="7">
        <f t="shared" ref="L59" si="217">+I59*2.87%</f>
        <v>1865.5</v>
      </c>
      <c r="M59" s="7">
        <f t="shared" ref="M59" si="218">I59*7.1%</f>
        <v>4615</v>
      </c>
      <c r="N59" s="7">
        <f t="shared" si="194"/>
        <v>717.6</v>
      </c>
      <c r="O59" s="7">
        <f t="shared" ref="O59" si="219">+I59*3.04%</f>
        <v>1976</v>
      </c>
      <c r="P59" s="7">
        <f t="shared" ref="P59" si="220">I59*7.09%</f>
        <v>4608.5</v>
      </c>
      <c r="Q59" s="7"/>
      <c r="R59" s="7">
        <f t="shared" ref="R59" si="221">L59+M59+N59+O59+P59</f>
        <v>13782.6</v>
      </c>
      <c r="S59" s="7"/>
      <c r="T59" s="7">
        <f t="shared" ref="T59" si="222">+L59+O59+Q59+S59+J59+K59</f>
        <v>8269.08</v>
      </c>
      <c r="U59" s="7">
        <f t="shared" ref="U59" si="223">+P59+N59+M59</f>
        <v>9941.1</v>
      </c>
      <c r="V59" s="23">
        <f t="shared" ref="V59" si="224">+I59-T59</f>
        <v>56730.92</v>
      </c>
      <c r="W59" s="25"/>
      <c r="X59" s="25"/>
    </row>
    <row r="60" spans="1:24" s="8" customFormat="1" ht="12">
      <c r="A60" s="44">
        <f t="shared" si="0"/>
        <v>45</v>
      </c>
      <c r="B60" s="45" t="s">
        <v>129</v>
      </c>
      <c r="C60" s="18" t="s">
        <v>193</v>
      </c>
      <c r="D60" s="18" t="s">
        <v>220</v>
      </c>
      <c r="E60" s="33" t="s">
        <v>171</v>
      </c>
      <c r="F60" s="17" t="s">
        <v>147</v>
      </c>
      <c r="G60" s="19">
        <v>44378</v>
      </c>
      <c r="H60" s="19">
        <v>44592</v>
      </c>
      <c r="I60" s="7">
        <v>115000</v>
      </c>
      <c r="J60" s="7">
        <v>15633.74</v>
      </c>
      <c r="K60" s="7">
        <v>0</v>
      </c>
      <c r="L60" s="7">
        <f t="shared" ref="L60" si="225">+I60*2.87%</f>
        <v>3300.5</v>
      </c>
      <c r="M60" s="7">
        <f t="shared" ref="M60" si="226">I60*7.1%</f>
        <v>8164.9999999999991</v>
      </c>
      <c r="N60" s="7">
        <f t="shared" si="194"/>
        <v>717.6</v>
      </c>
      <c r="O60" s="7">
        <f t="shared" ref="O60" si="227">+I60*3.04%</f>
        <v>3496</v>
      </c>
      <c r="P60" s="7">
        <f t="shared" ref="P60" si="228">I60*7.09%</f>
        <v>8153.5000000000009</v>
      </c>
      <c r="Q60" s="7"/>
      <c r="R60" s="7">
        <f t="shared" ref="R60" si="229">L60+M60+N60+O60+P60</f>
        <v>23832.600000000002</v>
      </c>
      <c r="S60" s="7"/>
      <c r="T60" s="7">
        <f t="shared" ref="T60" si="230">+L60+O60+Q60+S60+J60+K60</f>
        <v>22430.239999999998</v>
      </c>
      <c r="U60" s="7">
        <f t="shared" ref="U60" si="231">+P60+N60+M60</f>
        <v>17036.099999999999</v>
      </c>
      <c r="V60" s="23">
        <f t="shared" ref="V60" si="232">+I60-T60</f>
        <v>92569.760000000009</v>
      </c>
      <c r="W60" s="25"/>
      <c r="X60" s="25"/>
    </row>
    <row r="61" spans="1:24" s="8" customFormat="1" ht="12">
      <c r="A61" s="44">
        <f t="shared" si="0"/>
        <v>46</v>
      </c>
      <c r="B61" s="45" t="s">
        <v>129</v>
      </c>
      <c r="C61" s="18" t="s">
        <v>91</v>
      </c>
      <c r="D61" s="18" t="s">
        <v>219</v>
      </c>
      <c r="E61" s="33" t="s">
        <v>171</v>
      </c>
      <c r="F61" s="17" t="s">
        <v>3</v>
      </c>
      <c r="G61" s="19">
        <v>44197</v>
      </c>
      <c r="H61" s="19">
        <v>44561</v>
      </c>
      <c r="I61" s="7">
        <v>71500</v>
      </c>
      <c r="J61" s="7">
        <v>5650.75</v>
      </c>
      <c r="K61" s="7">
        <v>0</v>
      </c>
      <c r="L61" s="7">
        <f t="shared" ref="L61:L62" si="233">+I61*2.87%</f>
        <v>2052.0500000000002</v>
      </c>
      <c r="M61" s="7">
        <f t="shared" ref="M61:M62" si="234">I61*7.1%</f>
        <v>5076.5</v>
      </c>
      <c r="N61" s="7">
        <f t="shared" si="194"/>
        <v>717.6</v>
      </c>
      <c r="O61" s="7">
        <f t="shared" ref="O61:O62" si="235">+I61*3.04%</f>
        <v>2173.6</v>
      </c>
      <c r="P61" s="7">
        <f t="shared" ref="P61:P62" si="236">I61*7.09%</f>
        <v>5069.3500000000004</v>
      </c>
      <c r="Q61" s="7"/>
      <c r="R61" s="7">
        <f t="shared" ref="R61:R62" si="237">L61+M61+N61+O61+P61</f>
        <v>15089.1</v>
      </c>
      <c r="S61" s="7"/>
      <c r="T61" s="7">
        <f t="shared" ref="T61:T62" si="238">+L61+O61+Q61+S61+J61+K61</f>
        <v>9876.4</v>
      </c>
      <c r="U61" s="7">
        <f t="shared" ref="U61:U62" si="239">+P61+N61+M61</f>
        <v>10863.45</v>
      </c>
      <c r="V61" s="23">
        <f t="shared" ref="V61:V62" si="240">+I61-T61</f>
        <v>61623.6</v>
      </c>
      <c r="W61" s="25"/>
      <c r="X61" s="25"/>
    </row>
    <row r="62" spans="1:24" s="8" customFormat="1" ht="12">
      <c r="A62" s="44">
        <f t="shared" si="0"/>
        <v>47</v>
      </c>
      <c r="B62" s="45" t="s">
        <v>129</v>
      </c>
      <c r="C62" s="18" t="s">
        <v>80</v>
      </c>
      <c r="D62" s="18" t="s">
        <v>219</v>
      </c>
      <c r="E62" s="33" t="s">
        <v>171</v>
      </c>
      <c r="F62" s="17" t="s">
        <v>3</v>
      </c>
      <c r="G62" s="19">
        <v>44197</v>
      </c>
      <c r="H62" s="19">
        <v>44561</v>
      </c>
      <c r="I62" s="7">
        <v>65000</v>
      </c>
      <c r="J62" s="7">
        <v>4427.58</v>
      </c>
      <c r="K62" s="7">
        <v>0</v>
      </c>
      <c r="L62" s="7">
        <f t="shared" si="233"/>
        <v>1865.5</v>
      </c>
      <c r="M62" s="7">
        <f t="shared" si="234"/>
        <v>4615</v>
      </c>
      <c r="N62" s="7">
        <f t="shared" si="194"/>
        <v>717.6</v>
      </c>
      <c r="O62" s="7">
        <f t="shared" si="235"/>
        <v>1976</v>
      </c>
      <c r="P62" s="7">
        <f t="shared" si="236"/>
        <v>4608.5</v>
      </c>
      <c r="Q62" s="7"/>
      <c r="R62" s="7">
        <f t="shared" si="237"/>
        <v>13782.6</v>
      </c>
      <c r="S62" s="7"/>
      <c r="T62" s="7">
        <f t="shared" si="238"/>
        <v>8269.08</v>
      </c>
      <c r="U62" s="7">
        <f t="shared" si="239"/>
        <v>9941.1</v>
      </c>
      <c r="V62" s="23">
        <f t="shared" si="240"/>
        <v>56730.92</v>
      </c>
      <c r="W62" s="25"/>
      <c r="X62" s="25"/>
    </row>
    <row r="63" spans="1:24" s="9" customFormat="1" ht="12">
      <c r="A63" s="44">
        <f t="shared" si="0"/>
        <v>48</v>
      </c>
      <c r="B63" s="45" t="s">
        <v>129</v>
      </c>
      <c r="C63" s="24" t="s">
        <v>47</v>
      </c>
      <c r="D63" s="18" t="s">
        <v>219</v>
      </c>
      <c r="E63" s="34" t="s">
        <v>171</v>
      </c>
      <c r="F63" s="27" t="s">
        <v>147</v>
      </c>
      <c r="G63" s="28">
        <v>44317</v>
      </c>
      <c r="H63" s="28">
        <v>44500</v>
      </c>
      <c r="I63" s="29">
        <v>65000</v>
      </c>
      <c r="J63" s="29">
        <v>4427.58</v>
      </c>
      <c r="K63" s="29">
        <v>0</v>
      </c>
      <c r="L63" s="29">
        <f>+I63*2.87%</f>
        <v>1865.5</v>
      </c>
      <c r="M63" s="29">
        <f>I63*7.1%</f>
        <v>4615</v>
      </c>
      <c r="N63" s="7">
        <f t="shared" si="194"/>
        <v>717.6</v>
      </c>
      <c r="O63" s="29">
        <f>+I63*3.04%</f>
        <v>1976</v>
      </c>
      <c r="P63" s="29">
        <f>I63*7.09%</f>
        <v>4608.5</v>
      </c>
      <c r="Q63" s="29"/>
      <c r="R63" s="29">
        <f>L63+M63+N63+O63+P63</f>
        <v>13782.6</v>
      </c>
      <c r="S63" s="29"/>
      <c r="T63" s="29">
        <f>+L63+O63+Q63+S63+J63+K63</f>
        <v>8269.08</v>
      </c>
      <c r="U63" s="29">
        <f>+P63+N63+M63</f>
        <v>9941.1</v>
      </c>
      <c r="V63" s="30">
        <f>+I63-T63</f>
        <v>56730.92</v>
      </c>
      <c r="W63" s="31"/>
      <c r="X63" s="31"/>
    </row>
    <row r="64" spans="1:24" s="8" customFormat="1" ht="12">
      <c r="A64" s="44">
        <f t="shared" si="0"/>
        <v>49</v>
      </c>
      <c r="B64" s="45" t="s">
        <v>130</v>
      </c>
      <c r="C64" s="18" t="s">
        <v>89</v>
      </c>
      <c r="D64" s="18" t="s">
        <v>180</v>
      </c>
      <c r="E64" s="33" t="s">
        <v>171</v>
      </c>
      <c r="F64" s="17" t="s">
        <v>3</v>
      </c>
      <c r="G64" s="19">
        <v>44197</v>
      </c>
      <c r="H64" s="19">
        <v>44561</v>
      </c>
      <c r="I64" s="7">
        <v>93500</v>
      </c>
      <c r="J64" s="7">
        <v>10576.41</v>
      </c>
      <c r="K64" s="7">
        <v>0</v>
      </c>
      <c r="L64" s="7">
        <f t="shared" ref="L64:L66" si="241">+I64*2.87%</f>
        <v>2683.45</v>
      </c>
      <c r="M64" s="7">
        <f t="shared" ref="M64:M66" si="242">I64*7.1%</f>
        <v>6638.4999999999991</v>
      </c>
      <c r="N64" s="7">
        <f t="shared" si="194"/>
        <v>717.6</v>
      </c>
      <c r="O64" s="7">
        <f t="shared" ref="O64:O66" si="243">+I64*3.04%</f>
        <v>2842.4</v>
      </c>
      <c r="P64" s="7">
        <f t="shared" ref="P64:P66" si="244">I64*7.09%</f>
        <v>6629.1500000000005</v>
      </c>
      <c r="Q64" s="7"/>
      <c r="R64" s="7">
        <f t="shared" ref="R64:R66" si="245">L64+M64+N64+O64+P64</f>
        <v>19511.099999999999</v>
      </c>
      <c r="S64" s="7"/>
      <c r="T64" s="7">
        <f t="shared" ref="T64:T66" si="246">+L64+O64+Q64+S64+J64+K64</f>
        <v>16102.26</v>
      </c>
      <c r="U64" s="7">
        <f t="shared" ref="U64:U66" si="247">+P64+N64+M64</f>
        <v>13985.25</v>
      </c>
      <c r="V64" s="23">
        <f t="shared" ref="V64:V66" si="248">+I64-T64</f>
        <v>77397.740000000005</v>
      </c>
      <c r="W64" s="25"/>
      <c r="X64" s="25"/>
    </row>
    <row r="65" spans="1:24" s="8" customFormat="1" ht="12">
      <c r="A65" s="44">
        <f t="shared" si="0"/>
        <v>50</v>
      </c>
      <c r="B65" s="45" t="s">
        <v>130</v>
      </c>
      <c r="C65" s="18" t="s">
        <v>73</v>
      </c>
      <c r="D65" s="18" t="s">
        <v>74</v>
      </c>
      <c r="E65" s="33" t="s">
        <v>171</v>
      </c>
      <c r="F65" s="17" t="s">
        <v>3</v>
      </c>
      <c r="G65" s="19">
        <v>44197</v>
      </c>
      <c r="H65" s="19">
        <v>44561</v>
      </c>
      <c r="I65" s="7">
        <v>80000</v>
      </c>
      <c r="J65" s="7">
        <v>7400.87</v>
      </c>
      <c r="K65" s="7">
        <v>0</v>
      </c>
      <c r="L65" s="7">
        <f t="shared" si="241"/>
        <v>2296</v>
      </c>
      <c r="M65" s="7">
        <f t="shared" si="242"/>
        <v>5679.9999999999991</v>
      </c>
      <c r="N65" s="7">
        <f t="shared" si="194"/>
        <v>717.6</v>
      </c>
      <c r="O65" s="7">
        <f t="shared" si="243"/>
        <v>2432</v>
      </c>
      <c r="P65" s="7">
        <f t="shared" si="244"/>
        <v>5672</v>
      </c>
      <c r="Q65" s="7"/>
      <c r="R65" s="7">
        <f t="shared" si="245"/>
        <v>16797.599999999999</v>
      </c>
      <c r="S65" s="7"/>
      <c r="T65" s="7">
        <f t="shared" si="246"/>
        <v>12128.869999999999</v>
      </c>
      <c r="U65" s="7">
        <f t="shared" si="247"/>
        <v>12069.599999999999</v>
      </c>
      <c r="V65" s="23">
        <f t="shared" si="248"/>
        <v>67871.13</v>
      </c>
      <c r="W65" s="25"/>
      <c r="X65" s="25"/>
    </row>
    <row r="66" spans="1:24" s="8" customFormat="1" ht="12">
      <c r="A66" s="44">
        <f t="shared" si="0"/>
        <v>51</v>
      </c>
      <c r="B66" s="45" t="s">
        <v>130</v>
      </c>
      <c r="C66" s="18" t="s">
        <v>88</v>
      </c>
      <c r="D66" s="18" t="s">
        <v>74</v>
      </c>
      <c r="E66" s="33" t="s">
        <v>171</v>
      </c>
      <c r="F66" s="17" t="s">
        <v>3</v>
      </c>
      <c r="G66" s="19">
        <v>44197</v>
      </c>
      <c r="H66" s="19">
        <v>44561</v>
      </c>
      <c r="I66" s="7">
        <v>40000</v>
      </c>
      <c r="J66" s="7">
        <v>442.65</v>
      </c>
      <c r="K66" s="7">
        <v>0</v>
      </c>
      <c r="L66" s="7">
        <f t="shared" si="241"/>
        <v>1148</v>
      </c>
      <c r="M66" s="7">
        <f t="shared" si="242"/>
        <v>2839.9999999999995</v>
      </c>
      <c r="N66" s="7">
        <f t="shared" ref="N66" si="249">I66*1.15%</f>
        <v>460</v>
      </c>
      <c r="O66" s="7">
        <f t="shared" si="243"/>
        <v>1216</v>
      </c>
      <c r="P66" s="7">
        <f t="shared" si="244"/>
        <v>2836</v>
      </c>
      <c r="Q66" s="7"/>
      <c r="R66" s="7">
        <f t="shared" si="245"/>
        <v>8500</v>
      </c>
      <c r="S66" s="7"/>
      <c r="T66" s="7">
        <f t="shared" si="246"/>
        <v>2806.65</v>
      </c>
      <c r="U66" s="7">
        <f t="shared" si="247"/>
        <v>6136</v>
      </c>
      <c r="V66" s="23">
        <f t="shared" si="248"/>
        <v>37193.35</v>
      </c>
      <c r="W66" s="25"/>
      <c r="X66" s="25"/>
    </row>
    <row r="67" spans="1:24" s="9" customFormat="1" ht="12">
      <c r="A67" s="44">
        <f t="shared" si="0"/>
        <v>52</v>
      </c>
      <c r="B67" s="45" t="s">
        <v>201</v>
      </c>
      <c r="C67" s="24" t="s">
        <v>53</v>
      </c>
      <c r="D67" s="24" t="s">
        <v>38</v>
      </c>
      <c r="E67" s="34" t="s">
        <v>171</v>
      </c>
      <c r="F67" s="27" t="s">
        <v>147</v>
      </c>
      <c r="G67" s="28">
        <v>44197</v>
      </c>
      <c r="H67" s="19">
        <v>44561</v>
      </c>
      <c r="I67" s="29">
        <v>65000</v>
      </c>
      <c r="J67" s="29">
        <v>4427.58</v>
      </c>
      <c r="K67" s="29">
        <v>0</v>
      </c>
      <c r="L67" s="29">
        <f>+I67*2.87%</f>
        <v>1865.5</v>
      </c>
      <c r="M67" s="29">
        <f>I67*7.1%</f>
        <v>4615</v>
      </c>
      <c r="N67" s="7">
        <f t="shared" ref="N67:N68" si="250">62400*1.15%</f>
        <v>717.6</v>
      </c>
      <c r="O67" s="29">
        <f>+I67*3.04%</f>
        <v>1976</v>
      </c>
      <c r="P67" s="29">
        <f>I67*7.09%</f>
        <v>4608.5</v>
      </c>
      <c r="Q67" s="29"/>
      <c r="R67" s="29">
        <f>L67+M67+N67+O67+P67</f>
        <v>13782.6</v>
      </c>
      <c r="S67" s="29"/>
      <c r="T67" s="29">
        <f>+L67+O67+Q67+S67+J67+K67</f>
        <v>8269.08</v>
      </c>
      <c r="U67" s="29">
        <f>+P67+N67+M67</f>
        <v>9941.1</v>
      </c>
      <c r="V67" s="30">
        <f>+I67-T67</f>
        <v>56730.92</v>
      </c>
      <c r="W67" s="31"/>
      <c r="X67" s="31"/>
    </row>
    <row r="68" spans="1:24" s="9" customFormat="1" ht="12">
      <c r="A68" s="44">
        <f t="shared" si="0"/>
        <v>53</v>
      </c>
      <c r="B68" s="45" t="s">
        <v>201</v>
      </c>
      <c r="C68" s="24" t="s">
        <v>230</v>
      </c>
      <c r="D68" s="24" t="s">
        <v>231</v>
      </c>
      <c r="E68" s="34" t="s">
        <v>237</v>
      </c>
      <c r="F68" s="27" t="s">
        <v>147</v>
      </c>
      <c r="G68" s="28">
        <v>44470</v>
      </c>
      <c r="H68" s="19">
        <v>44651</v>
      </c>
      <c r="I68" s="29">
        <v>45000</v>
      </c>
      <c r="J68" s="29">
        <v>1148.33</v>
      </c>
      <c r="K68" s="29">
        <v>0</v>
      </c>
      <c r="L68" s="29">
        <f>+I68*2.87%</f>
        <v>1291.5</v>
      </c>
      <c r="M68" s="29">
        <f>I68*7.1%</f>
        <v>3194.9999999999995</v>
      </c>
      <c r="N68" s="7">
        <f t="shared" si="250"/>
        <v>717.6</v>
      </c>
      <c r="O68" s="29">
        <f>+I68*3.04%</f>
        <v>1368</v>
      </c>
      <c r="P68" s="29">
        <f>I68*7.09%</f>
        <v>3190.5</v>
      </c>
      <c r="Q68" s="29"/>
      <c r="R68" s="29">
        <f>L68+M68+N68+O68+P68</f>
        <v>9762.6</v>
      </c>
      <c r="S68" s="29"/>
      <c r="T68" s="29">
        <f>+L68+O68+Q68+S68+J68+K68</f>
        <v>3807.83</v>
      </c>
      <c r="U68" s="29">
        <f>+P68+N68+M68</f>
        <v>7103.0999999999995</v>
      </c>
      <c r="V68" s="30">
        <f>+I68-T68</f>
        <v>41192.17</v>
      </c>
      <c r="W68" s="31"/>
      <c r="X68" s="31"/>
    </row>
    <row r="69" spans="1:24" s="9" customFormat="1" ht="12">
      <c r="A69" s="44">
        <f t="shared" si="0"/>
        <v>54</v>
      </c>
      <c r="B69" s="45" t="s">
        <v>202</v>
      </c>
      <c r="C69" s="24" t="s">
        <v>92</v>
      </c>
      <c r="D69" s="24" t="s">
        <v>93</v>
      </c>
      <c r="E69" s="34" t="s">
        <v>171</v>
      </c>
      <c r="F69" s="27" t="s">
        <v>147</v>
      </c>
      <c r="G69" s="28">
        <v>44256</v>
      </c>
      <c r="H69" s="19">
        <v>44561</v>
      </c>
      <c r="I69" s="29">
        <v>51750</v>
      </c>
      <c r="J69" s="29">
        <v>2100.9899999999998</v>
      </c>
      <c r="K69" s="29">
        <v>0</v>
      </c>
      <c r="L69" s="29">
        <f>+I69*2.87%</f>
        <v>1485.2249999999999</v>
      </c>
      <c r="M69" s="29">
        <f>I69*7.1%</f>
        <v>3674.2499999999995</v>
      </c>
      <c r="N69" s="29">
        <f>I69*1.15%</f>
        <v>595.125</v>
      </c>
      <c r="O69" s="29">
        <f>+I69*3.04%</f>
        <v>1573.2</v>
      </c>
      <c r="P69" s="29">
        <f>I69*7.09%</f>
        <v>3669.0750000000003</v>
      </c>
      <c r="Q69" s="29"/>
      <c r="R69" s="29">
        <f>L69+M69+N69+O69+P69</f>
        <v>10996.875</v>
      </c>
      <c r="S69" s="29"/>
      <c r="T69" s="29">
        <f>+L69+O69+Q69+S69+J69+K69</f>
        <v>5159.415</v>
      </c>
      <c r="U69" s="29">
        <f>+P69+N69+M69</f>
        <v>7938.4500000000007</v>
      </c>
      <c r="V69" s="30">
        <f>+I69-T69</f>
        <v>46590.584999999999</v>
      </c>
      <c r="W69" s="31"/>
      <c r="X69" s="31"/>
    </row>
    <row r="70" spans="1:24" s="8" customFormat="1" ht="12">
      <c r="A70" s="44">
        <f t="shared" si="0"/>
        <v>55</v>
      </c>
      <c r="B70" s="45" t="s">
        <v>131</v>
      </c>
      <c r="C70" s="18" t="s">
        <v>30</v>
      </c>
      <c r="D70" s="18" t="s">
        <v>180</v>
      </c>
      <c r="E70" s="33" t="s">
        <v>171</v>
      </c>
      <c r="F70" s="17" t="s">
        <v>3</v>
      </c>
      <c r="G70" s="19">
        <v>44197</v>
      </c>
      <c r="H70" s="19">
        <v>44561</v>
      </c>
      <c r="I70" s="7">
        <v>97500</v>
      </c>
      <c r="J70" s="7">
        <v>11517.31</v>
      </c>
      <c r="K70" s="7">
        <v>0</v>
      </c>
      <c r="L70" s="7">
        <f t="shared" ref="L70" si="251">+I70*2.87%</f>
        <v>2798.25</v>
      </c>
      <c r="M70" s="7">
        <f t="shared" ref="M70" si="252">I70*7.1%</f>
        <v>6922.4999999999991</v>
      </c>
      <c r="N70" s="7">
        <f t="shared" ref="N70" si="253">62400*1.15%</f>
        <v>717.6</v>
      </c>
      <c r="O70" s="7">
        <f t="shared" ref="O70" si="254">+I70*3.04%</f>
        <v>2964</v>
      </c>
      <c r="P70" s="7">
        <f t="shared" ref="P70" si="255">I70*7.09%</f>
        <v>6912.7500000000009</v>
      </c>
      <c r="Q70" s="7"/>
      <c r="R70" s="7">
        <f t="shared" ref="R70" si="256">L70+M70+N70+O70+P70</f>
        <v>20315.100000000002</v>
      </c>
      <c r="S70" s="7"/>
      <c r="T70" s="7">
        <f t="shared" ref="T70" si="257">+L70+O70+Q70+S70+J70+K70</f>
        <v>17279.559999999998</v>
      </c>
      <c r="U70" s="7">
        <f t="shared" ref="U70" si="258">+P70+N70+M70</f>
        <v>14552.85</v>
      </c>
      <c r="V70" s="23">
        <f t="shared" ref="V70" si="259">+I70-T70</f>
        <v>80220.44</v>
      </c>
      <c r="W70" s="25"/>
      <c r="X70" s="25"/>
    </row>
    <row r="71" spans="1:24" s="8" customFormat="1" ht="12">
      <c r="A71" s="44">
        <f t="shared" si="0"/>
        <v>56</v>
      </c>
      <c r="B71" s="45" t="s">
        <v>196</v>
      </c>
      <c r="C71" s="18" t="s">
        <v>197</v>
      </c>
      <c r="D71" s="18" t="s">
        <v>221</v>
      </c>
      <c r="E71" s="33" t="s">
        <v>171</v>
      </c>
      <c r="F71" s="17" t="s">
        <v>195</v>
      </c>
      <c r="G71" s="19">
        <v>44379</v>
      </c>
      <c r="H71" s="19">
        <v>44561</v>
      </c>
      <c r="I71" s="7">
        <v>92000</v>
      </c>
      <c r="J71" s="29">
        <v>10223.57</v>
      </c>
      <c r="K71" s="7">
        <v>0</v>
      </c>
      <c r="L71" s="7">
        <f t="shared" ref="L71" si="260">+I71*2.87%</f>
        <v>2640.4</v>
      </c>
      <c r="M71" s="7">
        <f t="shared" ref="M71" si="261">I71*7.1%</f>
        <v>6531.9999999999991</v>
      </c>
      <c r="N71" s="7">
        <f t="shared" ref="N71" si="262">62400*1.15%</f>
        <v>717.6</v>
      </c>
      <c r="O71" s="7">
        <f t="shared" ref="O71" si="263">+I71*3.04%</f>
        <v>2796.8</v>
      </c>
      <c r="P71" s="7">
        <f t="shared" ref="P71" si="264">I71*7.09%</f>
        <v>6522.8</v>
      </c>
      <c r="Q71" s="7"/>
      <c r="R71" s="7">
        <f t="shared" ref="R71" si="265">L71+M71+N71+O71+P71</f>
        <v>19209.599999999999</v>
      </c>
      <c r="S71" s="7"/>
      <c r="T71" s="7">
        <f t="shared" ref="T71" si="266">+L71+O71+Q71+S71+J71+K71</f>
        <v>15660.77</v>
      </c>
      <c r="U71" s="7">
        <f t="shared" ref="U71" si="267">+P71+N71+M71</f>
        <v>13772.4</v>
      </c>
      <c r="V71" s="23">
        <f t="shared" ref="V71" si="268">+I71-T71</f>
        <v>76339.23</v>
      </c>
      <c r="W71" s="25"/>
      <c r="X71" s="25"/>
    </row>
    <row r="72" spans="1:24" s="9" customFormat="1" ht="12">
      <c r="A72" s="44">
        <f t="shared" si="0"/>
        <v>57</v>
      </c>
      <c r="B72" s="45" t="s">
        <v>196</v>
      </c>
      <c r="C72" s="24" t="s">
        <v>57</v>
      </c>
      <c r="D72" s="24" t="s">
        <v>14</v>
      </c>
      <c r="E72" s="34" t="s">
        <v>171</v>
      </c>
      <c r="F72" s="27" t="s">
        <v>3</v>
      </c>
      <c r="G72" s="28">
        <v>44197</v>
      </c>
      <c r="H72" s="19">
        <v>44561</v>
      </c>
      <c r="I72" s="29">
        <v>45000</v>
      </c>
      <c r="J72" s="29">
        <v>7165.64</v>
      </c>
      <c r="K72" s="29">
        <v>0</v>
      </c>
      <c r="L72" s="29">
        <f>+I72*2.87%</f>
        <v>1291.5</v>
      </c>
      <c r="M72" s="29">
        <f>I72*7.1%</f>
        <v>3194.9999999999995</v>
      </c>
      <c r="N72" s="29">
        <f>I72*1.15%</f>
        <v>517.5</v>
      </c>
      <c r="O72" s="29">
        <f>+I72*3.04%</f>
        <v>1368</v>
      </c>
      <c r="P72" s="29">
        <f>I72*7.09%</f>
        <v>3190.5</v>
      </c>
      <c r="Q72" s="29"/>
      <c r="R72" s="29">
        <f>L72+M72+N72+O72+P72</f>
        <v>9562.5</v>
      </c>
      <c r="S72" s="29"/>
      <c r="T72" s="29">
        <f>+L72+O72+Q72+S72+J72+K72</f>
        <v>9825.14</v>
      </c>
      <c r="U72" s="29">
        <f>+P72+N72+M72</f>
        <v>6903</v>
      </c>
      <c r="V72" s="30">
        <f>+I72-T72</f>
        <v>35174.86</v>
      </c>
      <c r="W72" s="31"/>
      <c r="X72" s="31"/>
    </row>
    <row r="73" spans="1:24" s="8" customFormat="1" ht="12">
      <c r="A73" s="44">
        <f t="shared" si="0"/>
        <v>58</v>
      </c>
      <c r="B73" s="45" t="s">
        <v>132</v>
      </c>
      <c r="C73" s="18" t="s">
        <v>98</v>
      </c>
      <c r="D73" s="18" t="s">
        <v>222</v>
      </c>
      <c r="E73" s="33" t="s">
        <v>237</v>
      </c>
      <c r="F73" s="17" t="s">
        <v>3</v>
      </c>
      <c r="G73" s="19">
        <v>44197</v>
      </c>
      <c r="H73" s="19">
        <v>44561</v>
      </c>
      <c r="I73" s="32">
        <v>155000</v>
      </c>
      <c r="J73" s="7">
        <v>25042.74</v>
      </c>
      <c r="K73" s="7">
        <v>0</v>
      </c>
      <c r="L73" s="7">
        <f t="shared" ref="L73" si="269">+I73*2.87%</f>
        <v>4448.5</v>
      </c>
      <c r="M73" s="7">
        <f t="shared" ref="M73" si="270">I73*7.1%</f>
        <v>11004.999999999998</v>
      </c>
      <c r="N73" s="7">
        <f t="shared" ref="N73:N74" si="271">62400*1.15%</f>
        <v>717.6</v>
      </c>
      <c r="O73" s="7">
        <f t="shared" ref="O73" si="272">+I73*3.04%</f>
        <v>4712</v>
      </c>
      <c r="P73" s="7">
        <f t="shared" ref="P73" si="273">I73*7.09%</f>
        <v>10989.5</v>
      </c>
      <c r="Q73" s="7"/>
      <c r="R73" s="7">
        <f t="shared" ref="R73" si="274">L73+M73+N73+O73+P73</f>
        <v>31872.6</v>
      </c>
      <c r="S73" s="7"/>
      <c r="T73" s="7">
        <f t="shared" ref="T73" si="275">+L73+O73+Q73+S73+J73+K73</f>
        <v>34203.240000000005</v>
      </c>
      <c r="U73" s="7">
        <f t="shared" ref="U73" si="276">+P73+N73+M73</f>
        <v>22712.1</v>
      </c>
      <c r="V73" s="23">
        <f t="shared" ref="V73" si="277">+I73-T73</f>
        <v>120796.76</v>
      </c>
      <c r="W73" s="25"/>
      <c r="X73" s="25"/>
    </row>
    <row r="74" spans="1:24" s="8" customFormat="1" ht="12">
      <c r="A74" s="44">
        <f t="shared" si="0"/>
        <v>59</v>
      </c>
      <c r="B74" s="45" t="s">
        <v>132</v>
      </c>
      <c r="C74" s="18" t="s">
        <v>236</v>
      </c>
      <c r="D74" s="18" t="s">
        <v>189</v>
      </c>
      <c r="E74" s="33" t="s">
        <v>237</v>
      </c>
      <c r="F74" s="17" t="s">
        <v>3</v>
      </c>
      <c r="G74" s="28">
        <v>44470</v>
      </c>
      <c r="H74" s="19">
        <v>44651</v>
      </c>
      <c r="I74" s="32">
        <v>45000</v>
      </c>
      <c r="J74" s="29">
        <v>1148.33</v>
      </c>
      <c r="K74" s="29">
        <v>0</v>
      </c>
      <c r="L74" s="29">
        <f>+I74*2.87%</f>
        <v>1291.5</v>
      </c>
      <c r="M74" s="29">
        <f>I74*7.1%</f>
        <v>3194.9999999999995</v>
      </c>
      <c r="N74" s="7">
        <f t="shared" si="271"/>
        <v>717.6</v>
      </c>
      <c r="O74" s="29">
        <f>+I74*3.04%</f>
        <v>1368</v>
      </c>
      <c r="P74" s="29">
        <f>I74*7.09%</f>
        <v>3190.5</v>
      </c>
      <c r="Q74" s="29"/>
      <c r="R74" s="29">
        <f>L74+M74+N74+O74+P74</f>
        <v>9762.6</v>
      </c>
      <c r="S74" s="29"/>
      <c r="T74" s="29">
        <f>+L74+O74+Q74+S74+J74+K74</f>
        <v>3807.83</v>
      </c>
      <c r="U74" s="29">
        <f>+P74+N74+M74</f>
        <v>7103.0999999999995</v>
      </c>
      <c r="V74" s="30">
        <f>+I74-T74</f>
        <v>41192.17</v>
      </c>
      <c r="W74" s="25"/>
      <c r="X74" s="25"/>
    </row>
    <row r="75" spans="1:24" s="8" customFormat="1" ht="12">
      <c r="A75" s="44">
        <f t="shared" si="0"/>
        <v>60</v>
      </c>
      <c r="B75" s="45" t="s">
        <v>133</v>
      </c>
      <c r="C75" s="18" t="s">
        <v>49</v>
      </c>
      <c r="D75" s="18" t="s">
        <v>223</v>
      </c>
      <c r="E75" s="33" t="s">
        <v>171</v>
      </c>
      <c r="F75" s="17" t="s">
        <v>147</v>
      </c>
      <c r="G75" s="19">
        <v>44197</v>
      </c>
      <c r="H75" s="19">
        <v>44561</v>
      </c>
      <c r="I75" s="7">
        <v>80000</v>
      </c>
      <c r="J75" s="7">
        <v>7063.34</v>
      </c>
      <c r="K75" s="7">
        <v>0</v>
      </c>
      <c r="L75" s="7">
        <f t="shared" ref="L75" si="278">+I75*2.87%</f>
        <v>2296</v>
      </c>
      <c r="M75" s="7">
        <f t="shared" ref="M75" si="279">I75*7.1%</f>
        <v>5679.9999999999991</v>
      </c>
      <c r="N75" s="7">
        <f t="shared" ref="N75" si="280">62400*1.15%</f>
        <v>717.6</v>
      </c>
      <c r="O75" s="7">
        <f t="shared" ref="O75" si="281">+I75*3.04%</f>
        <v>2432</v>
      </c>
      <c r="P75" s="7">
        <f t="shared" ref="P75" si="282">I75*7.09%</f>
        <v>5672</v>
      </c>
      <c r="Q75" s="7">
        <v>1350.12</v>
      </c>
      <c r="R75" s="7">
        <f t="shared" ref="R75" si="283">L75+M75+N75+O75+P75</f>
        <v>16797.599999999999</v>
      </c>
      <c r="S75" s="7"/>
      <c r="T75" s="7">
        <f t="shared" ref="T75" si="284">+L75+O75+Q75+S75+J75+K75</f>
        <v>13141.46</v>
      </c>
      <c r="U75" s="7">
        <f t="shared" ref="U75" si="285">+P75+N75+M75</f>
        <v>12069.599999999999</v>
      </c>
      <c r="V75" s="23">
        <f t="shared" ref="V75" si="286">+I75-T75</f>
        <v>66858.540000000008</v>
      </c>
      <c r="W75" s="25"/>
      <c r="X75" s="25"/>
    </row>
    <row r="76" spans="1:24" s="8" customFormat="1" ht="12">
      <c r="A76" s="44">
        <f t="shared" si="0"/>
        <v>61</v>
      </c>
      <c r="B76" s="45" t="s">
        <v>134</v>
      </c>
      <c r="C76" s="18" t="s">
        <v>15</v>
      </c>
      <c r="D76" s="18" t="s">
        <v>16</v>
      </c>
      <c r="E76" s="33" t="s">
        <v>171</v>
      </c>
      <c r="F76" s="17" t="s">
        <v>3</v>
      </c>
      <c r="G76" s="19">
        <v>44197</v>
      </c>
      <c r="H76" s="19">
        <v>44561</v>
      </c>
      <c r="I76" s="7">
        <v>100000</v>
      </c>
      <c r="J76" s="7">
        <v>12105.37</v>
      </c>
      <c r="K76" s="7">
        <v>0</v>
      </c>
      <c r="L76" s="7">
        <f t="shared" ref="L76" si="287">+I76*2.87%</f>
        <v>2870</v>
      </c>
      <c r="M76" s="7">
        <f t="shared" ref="M76" si="288">I76*7.1%</f>
        <v>7099.9999999999991</v>
      </c>
      <c r="N76" s="7">
        <f t="shared" ref="N76:N78" si="289">62400*1.15%</f>
        <v>717.6</v>
      </c>
      <c r="O76" s="7">
        <f t="shared" ref="O76" si="290">+I76*3.04%</f>
        <v>3040</v>
      </c>
      <c r="P76" s="7">
        <f t="shared" ref="P76" si="291">I76*7.09%</f>
        <v>7090.0000000000009</v>
      </c>
      <c r="Q76" s="7"/>
      <c r="R76" s="7">
        <f t="shared" ref="R76" si="292">L76+M76+N76+O76+P76</f>
        <v>20817.600000000002</v>
      </c>
      <c r="S76" s="7">
        <v>28648.36</v>
      </c>
      <c r="T76" s="7">
        <f t="shared" ref="T76" si="293">+L76+O76+Q76+S76+J76+K76</f>
        <v>46663.73</v>
      </c>
      <c r="U76" s="7">
        <f t="shared" ref="U76" si="294">+P76+N76+M76</f>
        <v>14907.6</v>
      </c>
      <c r="V76" s="23">
        <f t="shared" ref="V76" si="295">+I76-T76</f>
        <v>53336.27</v>
      </c>
      <c r="W76" s="25"/>
      <c r="X76" s="25"/>
    </row>
    <row r="77" spans="1:24" s="8" customFormat="1" ht="12">
      <c r="A77" s="44">
        <f t="shared" si="0"/>
        <v>62</v>
      </c>
      <c r="B77" s="45" t="s">
        <v>134</v>
      </c>
      <c r="C77" s="18" t="s">
        <v>75</v>
      </c>
      <c r="D77" s="18" t="s">
        <v>5</v>
      </c>
      <c r="E77" s="33" t="s">
        <v>171</v>
      </c>
      <c r="F77" s="17" t="s">
        <v>3</v>
      </c>
      <c r="G77" s="19">
        <v>44197</v>
      </c>
      <c r="H77" s="19">
        <v>44561</v>
      </c>
      <c r="I77" s="7">
        <v>65000</v>
      </c>
      <c r="J77" s="7">
        <v>4157.55</v>
      </c>
      <c r="K77" s="7">
        <v>0</v>
      </c>
      <c r="L77" s="7">
        <f t="shared" ref="L77" si="296">+I77*2.87%</f>
        <v>1865.5</v>
      </c>
      <c r="M77" s="7">
        <f t="shared" ref="M77" si="297">I77*7.1%</f>
        <v>4615</v>
      </c>
      <c r="N77" s="7">
        <f t="shared" si="289"/>
        <v>717.6</v>
      </c>
      <c r="O77" s="7">
        <f t="shared" ref="O77" si="298">+I77*3.04%</f>
        <v>1976</v>
      </c>
      <c r="P77" s="7">
        <f t="shared" ref="P77" si="299">I77*7.09%</f>
        <v>4608.5</v>
      </c>
      <c r="Q77" s="7">
        <v>1350.12</v>
      </c>
      <c r="R77" s="7">
        <f t="shared" ref="R77" si="300">L77+M77+N77+O77+P77</f>
        <v>13782.6</v>
      </c>
      <c r="S77" s="7"/>
      <c r="T77" s="7">
        <f t="shared" ref="T77" si="301">+L77+O77+Q77+S77+J77+K77</f>
        <v>9349.17</v>
      </c>
      <c r="U77" s="7">
        <f t="shared" ref="U77" si="302">+P77+N77+M77</f>
        <v>9941.1</v>
      </c>
      <c r="V77" s="23">
        <f t="shared" ref="V77" si="303">+I77-T77</f>
        <v>55650.83</v>
      </c>
      <c r="W77" s="25"/>
      <c r="X77" s="25"/>
    </row>
    <row r="78" spans="1:24" s="8" customFormat="1" ht="12">
      <c r="A78" s="44">
        <f t="shared" si="0"/>
        <v>63</v>
      </c>
      <c r="B78" s="45" t="s">
        <v>134</v>
      </c>
      <c r="C78" s="18" t="s">
        <v>232</v>
      </c>
      <c r="D78" s="18" t="s">
        <v>7</v>
      </c>
      <c r="E78" s="33" t="s">
        <v>237</v>
      </c>
      <c r="F78" s="17" t="s">
        <v>3</v>
      </c>
      <c r="G78" s="28">
        <v>44470</v>
      </c>
      <c r="H78" s="19">
        <v>44651</v>
      </c>
      <c r="I78" s="7">
        <v>45000</v>
      </c>
      <c r="J78" s="29">
        <v>1148.33</v>
      </c>
      <c r="K78" s="29">
        <v>0</v>
      </c>
      <c r="L78" s="29">
        <f>+I78*2.87%</f>
        <v>1291.5</v>
      </c>
      <c r="M78" s="29">
        <f>I78*7.1%</f>
        <v>3194.9999999999995</v>
      </c>
      <c r="N78" s="7">
        <f t="shared" si="289"/>
        <v>717.6</v>
      </c>
      <c r="O78" s="29">
        <f>+I78*3.04%</f>
        <v>1368</v>
      </c>
      <c r="P78" s="29">
        <f>I78*7.09%</f>
        <v>3190.5</v>
      </c>
      <c r="Q78" s="29"/>
      <c r="R78" s="29">
        <f>L78+M78+N78+O78+P78</f>
        <v>9762.6</v>
      </c>
      <c r="S78" s="29"/>
      <c r="T78" s="29">
        <f>+L78+O78+Q78+S78+J78+K78</f>
        <v>3807.83</v>
      </c>
      <c r="U78" s="29">
        <f>+P78+N78+M78</f>
        <v>7103.0999999999995</v>
      </c>
      <c r="V78" s="30">
        <f>+I78-T78</f>
        <v>41192.17</v>
      </c>
      <c r="W78" s="25"/>
      <c r="X78" s="25"/>
    </row>
    <row r="79" spans="1:24" s="8" customFormat="1" ht="12">
      <c r="A79" s="44">
        <f t="shared" si="0"/>
        <v>64</v>
      </c>
      <c r="B79" s="45" t="s">
        <v>135</v>
      </c>
      <c r="C79" s="18" t="s">
        <v>31</v>
      </c>
      <c r="D79" s="18" t="s">
        <v>224</v>
      </c>
      <c r="E79" s="33" t="s">
        <v>171</v>
      </c>
      <c r="F79" s="17" t="s">
        <v>147</v>
      </c>
      <c r="G79" s="19">
        <v>44197</v>
      </c>
      <c r="H79" s="19">
        <v>44561</v>
      </c>
      <c r="I79" s="7">
        <v>70000</v>
      </c>
      <c r="J79" s="7">
        <v>5368.48</v>
      </c>
      <c r="K79" s="7">
        <v>0</v>
      </c>
      <c r="L79" s="7">
        <f t="shared" ref="L79" si="304">+I79*2.87%</f>
        <v>2009</v>
      </c>
      <c r="M79" s="7">
        <f t="shared" ref="M79" si="305">I79*7.1%</f>
        <v>4970</v>
      </c>
      <c r="N79" s="7">
        <f t="shared" ref="N79" si="306">I79*1.15%</f>
        <v>805</v>
      </c>
      <c r="O79" s="7">
        <f t="shared" ref="O79" si="307">+I79*3.04%</f>
        <v>2128</v>
      </c>
      <c r="P79" s="7">
        <f t="shared" ref="P79" si="308">I79*7.09%</f>
        <v>4963</v>
      </c>
      <c r="Q79" s="7"/>
      <c r="R79" s="7">
        <f t="shared" ref="R79" si="309">L79+M79+N79+O79+P79</f>
        <v>14875</v>
      </c>
      <c r="S79" s="7"/>
      <c r="T79" s="7">
        <f t="shared" ref="T79" si="310">+L79+O79+Q79+S79+J79+K79</f>
        <v>9505.48</v>
      </c>
      <c r="U79" s="7">
        <f t="shared" ref="U79" si="311">+P79+N79+M79</f>
        <v>10738</v>
      </c>
      <c r="V79" s="23">
        <f t="shared" ref="V79" si="312">+I79-T79</f>
        <v>60494.520000000004</v>
      </c>
      <c r="W79" s="25"/>
      <c r="X79" s="25"/>
    </row>
    <row r="80" spans="1:24" s="8" customFormat="1" ht="12">
      <c r="A80" s="44">
        <f t="shared" si="0"/>
        <v>65</v>
      </c>
      <c r="B80" s="45" t="s">
        <v>135</v>
      </c>
      <c r="C80" s="70" t="s">
        <v>271</v>
      </c>
      <c r="D80" s="70" t="s">
        <v>267</v>
      </c>
      <c r="E80" s="33" t="s">
        <v>237</v>
      </c>
      <c r="F80" s="17" t="s">
        <v>147</v>
      </c>
      <c r="G80" s="28">
        <v>44501</v>
      </c>
      <c r="H80" s="19">
        <v>44681</v>
      </c>
      <c r="I80" s="71">
        <v>70000</v>
      </c>
      <c r="J80" s="7">
        <v>5368.48</v>
      </c>
      <c r="K80" s="7">
        <v>0</v>
      </c>
      <c r="L80" s="7">
        <f t="shared" ref="L80" si="313">+I80*2.87%</f>
        <v>2009</v>
      </c>
      <c r="M80" s="7">
        <f t="shared" ref="M80" si="314">I80*7.1%</f>
        <v>4970</v>
      </c>
      <c r="N80" s="7">
        <f t="shared" ref="N80" si="315">I80*1.15%</f>
        <v>805</v>
      </c>
      <c r="O80" s="7">
        <f t="shared" ref="O80" si="316">+I80*3.04%</f>
        <v>2128</v>
      </c>
      <c r="P80" s="7">
        <f t="shared" ref="P80" si="317">I80*7.09%</f>
        <v>4963</v>
      </c>
      <c r="Q80" s="7"/>
      <c r="R80" s="7">
        <f t="shared" ref="R80" si="318">L80+M80+N80+O80+P80</f>
        <v>14875</v>
      </c>
      <c r="S80" s="7"/>
      <c r="T80" s="7">
        <f t="shared" ref="T80" si="319">+L80+O80+Q80+S80+J80+K80</f>
        <v>9505.48</v>
      </c>
      <c r="U80" s="7">
        <f t="shared" ref="U80" si="320">+P80+N80+M80</f>
        <v>10738</v>
      </c>
      <c r="V80" s="23">
        <f t="shared" ref="V80" si="321">+I80-T80</f>
        <v>60494.520000000004</v>
      </c>
      <c r="W80" s="25"/>
      <c r="X80" s="25"/>
    </row>
    <row r="81" spans="1:24" s="8" customFormat="1" ht="12">
      <c r="A81" s="44">
        <f t="shared" ref="A81:A83" si="322">A80+1</f>
        <v>66</v>
      </c>
      <c r="B81" s="45" t="s">
        <v>136</v>
      </c>
      <c r="C81" s="18" t="s">
        <v>85</v>
      </c>
      <c r="D81" s="18" t="s">
        <v>179</v>
      </c>
      <c r="E81" s="33" t="s">
        <v>171</v>
      </c>
      <c r="F81" s="17" t="s">
        <v>3</v>
      </c>
      <c r="G81" s="19">
        <v>44228</v>
      </c>
      <c r="H81" s="19">
        <v>44561</v>
      </c>
      <c r="I81" s="7">
        <v>155000</v>
      </c>
      <c r="J81" s="7">
        <v>25042.74</v>
      </c>
      <c r="K81" s="7">
        <v>0</v>
      </c>
      <c r="L81" s="7">
        <f t="shared" ref="L81:L83" si="323">+I81*2.87%</f>
        <v>4448.5</v>
      </c>
      <c r="M81" s="7">
        <f t="shared" ref="M81:M83" si="324">I81*7.1%</f>
        <v>11004.999999999998</v>
      </c>
      <c r="N81" s="7">
        <f t="shared" ref="N81:N82" si="325">62400*1.15%</f>
        <v>717.6</v>
      </c>
      <c r="O81" s="7">
        <f t="shared" ref="O81:O83" si="326">+I81*3.04%</f>
        <v>4712</v>
      </c>
      <c r="P81" s="7">
        <f t="shared" ref="P81:P83" si="327">I81*7.09%</f>
        <v>10989.5</v>
      </c>
      <c r="Q81" s="7"/>
      <c r="R81" s="7">
        <f t="shared" ref="R81:R83" si="328">L81+M81+N81+O81+P81</f>
        <v>31872.6</v>
      </c>
      <c r="S81" s="7"/>
      <c r="T81" s="7">
        <f t="shared" ref="T81:T83" si="329">+L81+O81+Q81+S81+J81+K81</f>
        <v>34203.240000000005</v>
      </c>
      <c r="U81" s="7">
        <f t="shared" ref="U81:U83" si="330">+P81+N81+M81</f>
        <v>22712.1</v>
      </c>
      <c r="V81" s="23">
        <f t="shared" ref="V81:V83" si="331">+I81-T81</f>
        <v>120796.76</v>
      </c>
      <c r="W81" s="25"/>
      <c r="X81" s="25"/>
    </row>
    <row r="82" spans="1:24" s="8" customFormat="1" ht="12">
      <c r="A82" s="44">
        <f t="shared" si="322"/>
        <v>67</v>
      </c>
      <c r="B82" s="45" t="s">
        <v>136</v>
      </c>
      <c r="C82" s="18" t="s">
        <v>70</v>
      </c>
      <c r="D82" s="18" t="s">
        <v>180</v>
      </c>
      <c r="E82" s="33" t="s">
        <v>171</v>
      </c>
      <c r="F82" s="17" t="s">
        <v>3</v>
      </c>
      <c r="G82" s="19">
        <v>44197</v>
      </c>
      <c r="H82" s="19">
        <v>44561</v>
      </c>
      <c r="I82" s="7">
        <v>89250</v>
      </c>
      <c r="J82" s="7">
        <v>9576.7000000000007</v>
      </c>
      <c r="K82" s="7">
        <v>0</v>
      </c>
      <c r="L82" s="7">
        <f t="shared" si="323"/>
        <v>2561.4749999999999</v>
      </c>
      <c r="M82" s="7">
        <f t="shared" si="324"/>
        <v>6336.7499999999991</v>
      </c>
      <c r="N82" s="7">
        <f t="shared" si="325"/>
        <v>717.6</v>
      </c>
      <c r="O82" s="7">
        <f t="shared" si="326"/>
        <v>2713.2</v>
      </c>
      <c r="P82" s="7">
        <f t="shared" si="327"/>
        <v>6327.8250000000007</v>
      </c>
      <c r="Q82" s="7"/>
      <c r="R82" s="7">
        <f t="shared" si="328"/>
        <v>18656.849999999999</v>
      </c>
      <c r="S82" s="7">
        <v>300</v>
      </c>
      <c r="T82" s="7">
        <f t="shared" si="329"/>
        <v>15151.375</v>
      </c>
      <c r="U82" s="7">
        <f t="shared" si="330"/>
        <v>13382.174999999999</v>
      </c>
      <c r="V82" s="23">
        <f t="shared" si="331"/>
        <v>74098.625</v>
      </c>
      <c r="W82" s="25"/>
      <c r="X82" s="25"/>
    </row>
    <row r="83" spans="1:24" s="8" customFormat="1" ht="12">
      <c r="A83" s="44">
        <f t="shared" si="322"/>
        <v>68</v>
      </c>
      <c r="B83" s="45" t="s">
        <v>136</v>
      </c>
      <c r="C83" s="18" t="s">
        <v>76</v>
      </c>
      <c r="D83" s="18" t="s">
        <v>12</v>
      </c>
      <c r="E83" s="33" t="s">
        <v>171</v>
      </c>
      <c r="F83" s="17" t="s">
        <v>3</v>
      </c>
      <c r="G83" s="19">
        <v>44197</v>
      </c>
      <c r="H83" s="19">
        <v>44561</v>
      </c>
      <c r="I83" s="7">
        <v>50000</v>
      </c>
      <c r="J83" s="7">
        <v>0</v>
      </c>
      <c r="K83" s="7">
        <v>0</v>
      </c>
      <c r="L83" s="7">
        <f t="shared" si="323"/>
        <v>1435</v>
      </c>
      <c r="M83" s="7">
        <f t="shared" si="324"/>
        <v>3549.9999999999995</v>
      </c>
      <c r="N83" s="7">
        <f t="shared" ref="N83" si="332">I83*1.15%</f>
        <v>575</v>
      </c>
      <c r="O83" s="7">
        <f t="shared" si="326"/>
        <v>1520</v>
      </c>
      <c r="P83" s="7">
        <f t="shared" si="327"/>
        <v>3545.0000000000005</v>
      </c>
      <c r="Q83" s="7"/>
      <c r="R83" s="7">
        <f t="shared" si="328"/>
        <v>10625</v>
      </c>
      <c r="S83" s="7"/>
      <c r="T83" s="7">
        <f t="shared" si="329"/>
        <v>2955</v>
      </c>
      <c r="U83" s="7">
        <f t="shared" si="330"/>
        <v>7670</v>
      </c>
      <c r="V83" s="23">
        <f t="shared" si="331"/>
        <v>47045</v>
      </c>
      <c r="W83" s="25"/>
      <c r="X83" s="25"/>
    </row>
    <row r="84" spans="1:24" s="8" customFormat="1" ht="12">
      <c r="A84" s="38" t="s">
        <v>172</v>
      </c>
      <c r="B84" s="39"/>
      <c r="C84" s="40"/>
      <c r="D84" s="40"/>
      <c r="E84" s="41"/>
      <c r="F84" s="41"/>
      <c r="G84" s="41"/>
      <c r="H84" s="41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3"/>
      <c r="W84" s="25"/>
      <c r="X84" s="25"/>
    </row>
    <row r="85" spans="1:24" s="8" customFormat="1" ht="12">
      <c r="A85" s="22">
        <f>A83+1</f>
        <v>69</v>
      </c>
      <c r="B85" s="47" t="s">
        <v>100</v>
      </c>
      <c r="C85" s="18" t="s">
        <v>66</v>
      </c>
      <c r="D85" s="18" t="s">
        <v>225</v>
      </c>
      <c r="E85" s="33" t="s">
        <v>171</v>
      </c>
      <c r="F85" s="17" t="s">
        <v>3</v>
      </c>
      <c r="G85" s="19">
        <v>44228</v>
      </c>
      <c r="H85" s="19">
        <v>44561</v>
      </c>
      <c r="I85" s="7">
        <v>45000</v>
      </c>
      <c r="J85" s="7">
        <v>1148.33</v>
      </c>
      <c r="K85" s="7">
        <v>0</v>
      </c>
      <c r="L85" s="7">
        <f t="shared" ref="L85" si="333">+I85*2.87%</f>
        <v>1291.5</v>
      </c>
      <c r="M85" s="7">
        <f t="shared" ref="M85" si="334">I85*7.1%</f>
        <v>3194.9999999999995</v>
      </c>
      <c r="N85" s="7">
        <f t="shared" ref="N85" si="335">I85*1.15%</f>
        <v>517.5</v>
      </c>
      <c r="O85" s="7">
        <f t="shared" ref="O85" si="336">+I85*3.04%</f>
        <v>1368</v>
      </c>
      <c r="P85" s="7">
        <f t="shared" ref="P85" si="337">I85*7.09%</f>
        <v>3190.5</v>
      </c>
      <c r="Q85" s="7"/>
      <c r="R85" s="7">
        <f t="shared" ref="R85" si="338">L85+M85+N85+O85+P85</f>
        <v>9562.5</v>
      </c>
      <c r="S85" s="7"/>
      <c r="T85" s="7">
        <f t="shared" ref="T85" si="339">+L85+O85+Q85+S85+J85+K85</f>
        <v>3807.83</v>
      </c>
      <c r="U85" s="7">
        <f t="shared" ref="U85" si="340">+P85+N85+M85</f>
        <v>6903</v>
      </c>
      <c r="V85" s="23">
        <f t="shared" ref="V85" si="341">+I85-T85</f>
        <v>41192.17</v>
      </c>
      <c r="W85" s="25"/>
      <c r="X85" s="25"/>
    </row>
    <row r="86" spans="1:24" s="8" customFormat="1" ht="12">
      <c r="A86" s="44">
        <f>A85+1</f>
        <v>70</v>
      </c>
      <c r="B86" s="48" t="s">
        <v>101</v>
      </c>
      <c r="C86" s="37" t="s">
        <v>99</v>
      </c>
      <c r="D86" s="18" t="s">
        <v>12</v>
      </c>
      <c r="E86" s="33" t="s">
        <v>171</v>
      </c>
      <c r="F86" s="17" t="s">
        <v>3</v>
      </c>
      <c r="G86" s="19">
        <v>44228</v>
      </c>
      <c r="H86" s="19">
        <v>44561</v>
      </c>
      <c r="I86" s="7">
        <v>75000</v>
      </c>
      <c r="J86" s="7">
        <v>6309.38</v>
      </c>
      <c r="K86" s="7">
        <v>0</v>
      </c>
      <c r="L86" s="7">
        <f t="shared" ref="L86" si="342">+I86*2.87%</f>
        <v>2152.5</v>
      </c>
      <c r="M86" s="7">
        <f t="shared" ref="M86" si="343">I86*7.1%</f>
        <v>5324.9999999999991</v>
      </c>
      <c r="N86" s="7">
        <f t="shared" ref="N86" si="344">62400*1.15%</f>
        <v>717.6</v>
      </c>
      <c r="O86" s="7">
        <f t="shared" ref="O86" si="345">+I86*3.04%</f>
        <v>2280</v>
      </c>
      <c r="P86" s="7">
        <f t="shared" ref="P86" si="346">I86*7.09%</f>
        <v>5317.5</v>
      </c>
      <c r="Q86" s="7"/>
      <c r="R86" s="7">
        <f t="shared" ref="R86" si="347">L86+M86+N86+O86+P86</f>
        <v>15792.599999999999</v>
      </c>
      <c r="S86" s="7"/>
      <c r="T86" s="7">
        <f t="shared" ref="T86" si="348">+L86+O86+Q86+S86+J86+K86</f>
        <v>10741.880000000001</v>
      </c>
      <c r="U86" s="7">
        <f t="shared" ref="U86" si="349">+P86+N86+M86</f>
        <v>11360.099999999999</v>
      </c>
      <c r="V86" s="23">
        <f t="shared" ref="V86" si="350">+I86-T86</f>
        <v>64258.119999999995</v>
      </c>
      <c r="W86" s="25"/>
      <c r="X86" s="25"/>
    </row>
    <row r="87" spans="1:24" s="8" customFormat="1" ht="12">
      <c r="A87" s="44">
        <f>A86+1</f>
        <v>71</v>
      </c>
      <c r="B87" s="48" t="s">
        <v>102</v>
      </c>
      <c r="C87" s="37" t="s">
        <v>87</v>
      </c>
      <c r="D87" s="18" t="s">
        <v>21</v>
      </c>
      <c r="E87" s="33" t="s">
        <v>171</v>
      </c>
      <c r="F87" s="17" t="s">
        <v>3</v>
      </c>
      <c r="G87" s="19">
        <v>44256</v>
      </c>
      <c r="H87" s="19">
        <v>44561</v>
      </c>
      <c r="I87" s="7">
        <v>45000</v>
      </c>
      <c r="J87" s="7">
        <v>1148.33</v>
      </c>
      <c r="K87" s="7">
        <v>0</v>
      </c>
      <c r="L87" s="7">
        <f t="shared" ref="L87" si="351">+I87*2.87%</f>
        <v>1291.5</v>
      </c>
      <c r="M87" s="7">
        <f t="shared" ref="M87" si="352">I87*7.1%</f>
        <v>3194.9999999999995</v>
      </c>
      <c r="N87" s="7">
        <f t="shared" ref="N87" si="353">I87*1.15%</f>
        <v>517.5</v>
      </c>
      <c r="O87" s="7">
        <f t="shared" ref="O87" si="354">+I87*3.04%</f>
        <v>1368</v>
      </c>
      <c r="P87" s="7">
        <f t="shared" ref="P87" si="355">I87*7.09%</f>
        <v>3190.5</v>
      </c>
      <c r="Q87" s="7"/>
      <c r="R87" s="7">
        <f t="shared" ref="R87" si="356">L87+M87+N87+O87+P87</f>
        <v>9562.5</v>
      </c>
      <c r="S87" s="7"/>
      <c r="T87" s="7">
        <f t="shared" ref="T87" si="357">+L87+O87+Q87+S87+J87+K87</f>
        <v>3807.83</v>
      </c>
      <c r="U87" s="7">
        <f t="shared" ref="U87" si="358">+P87+N87+M87</f>
        <v>6903</v>
      </c>
      <c r="V87" s="23">
        <f t="shared" ref="V87" si="359">+I87-T87</f>
        <v>41192.17</v>
      </c>
      <c r="W87" s="25"/>
      <c r="X87" s="25"/>
    </row>
    <row r="88" spans="1:24" s="8" customFormat="1" ht="12">
      <c r="A88" s="44">
        <f>A87+1</f>
        <v>72</v>
      </c>
      <c r="B88" s="48" t="s">
        <v>102</v>
      </c>
      <c r="C88" s="37" t="s">
        <v>39</v>
      </c>
      <c r="D88" s="18" t="s">
        <v>227</v>
      </c>
      <c r="E88" s="33" t="s">
        <v>171</v>
      </c>
      <c r="F88" s="17" t="s">
        <v>147</v>
      </c>
      <c r="G88" s="19">
        <v>44197</v>
      </c>
      <c r="H88" s="19">
        <v>44561</v>
      </c>
      <c r="I88" s="7">
        <v>45000</v>
      </c>
      <c r="J88" s="7">
        <v>1148.33</v>
      </c>
      <c r="K88" s="7">
        <v>0</v>
      </c>
      <c r="L88" s="7">
        <f t="shared" ref="L88" si="360">+I88*2.87%</f>
        <v>1291.5</v>
      </c>
      <c r="M88" s="7">
        <f t="shared" ref="M88" si="361">I88*7.1%</f>
        <v>3194.9999999999995</v>
      </c>
      <c r="N88" s="7">
        <f t="shared" ref="N88" si="362">I88*1.15%</f>
        <v>517.5</v>
      </c>
      <c r="O88" s="7">
        <f t="shared" ref="O88" si="363">+I88*3.04%</f>
        <v>1368</v>
      </c>
      <c r="P88" s="7">
        <f t="shared" ref="P88" si="364">I88*7.09%</f>
        <v>3190.5</v>
      </c>
      <c r="Q88" s="7"/>
      <c r="R88" s="7">
        <f t="shared" ref="R88" si="365">L88+M88+N88+O88+P88</f>
        <v>9562.5</v>
      </c>
      <c r="S88" s="7"/>
      <c r="T88" s="7">
        <f t="shared" ref="T88" si="366">+L88+O88+Q88+S88+J88+K88</f>
        <v>3807.83</v>
      </c>
      <c r="U88" s="7">
        <f t="shared" ref="U88" si="367">+P88+N88+M88</f>
        <v>6903</v>
      </c>
      <c r="V88" s="23">
        <f t="shared" ref="V88" si="368">+I88-T88</f>
        <v>41192.17</v>
      </c>
      <c r="W88" s="25"/>
      <c r="X88" s="25"/>
    </row>
    <row r="89" spans="1:24" s="8" customFormat="1" ht="12">
      <c r="A89" s="38" t="s">
        <v>173</v>
      </c>
      <c r="B89" s="39"/>
      <c r="C89" s="40"/>
      <c r="D89" s="40"/>
      <c r="E89" s="41"/>
      <c r="F89" s="41"/>
      <c r="G89" s="41"/>
      <c r="H89" s="41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3"/>
      <c r="W89" s="25"/>
      <c r="X89" s="25"/>
    </row>
    <row r="90" spans="1:24" s="8" customFormat="1" ht="12">
      <c r="A90" s="22">
        <f>A88+1</f>
        <v>73</v>
      </c>
      <c r="B90" s="49" t="s">
        <v>105</v>
      </c>
      <c r="C90" s="18" t="s">
        <v>4</v>
      </c>
      <c r="D90" s="18" t="s">
        <v>183</v>
      </c>
      <c r="E90" s="33" t="s">
        <v>171</v>
      </c>
      <c r="F90" s="17" t="s">
        <v>3</v>
      </c>
      <c r="G90" s="19">
        <v>44197</v>
      </c>
      <c r="H90" s="19">
        <v>44561</v>
      </c>
      <c r="I90" s="7">
        <v>65000</v>
      </c>
      <c r="J90" s="7">
        <v>3887.53</v>
      </c>
      <c r="K90" s="7">
        <v>0</v>
      </c>
      <c r="L90" s="7">
        <f t="shared" ref="L90:L92" si="369">+I90*2.87%</f>
        <v>1865.5</v>
      </c>
      <c r="M90" s="7">
        <f t="shared" ref="M90:M92" si="370">I90*7.1%</f>
        <v>4615</v>
      </c>
      <c r="N90" s="7">
        <f t="shared" ref="N90:N92" si="371">62400*1.15%</f>
        <v>717.6</v>
      </c>
      <c r="O90" s="7">
        <f t="shared" ref="O90:O92" si="372">+I90*3.04%</f>
        <v>1976</v>
      </c>
      <c r="P90" s="7">
        <f t="shared" ref="P90:P92" si="373">I90*7.09%</f>
        <v>4608.5</v>
      </c>
      <c r="Q90" s="7">
        <f>1350.12*2</f>
        <v>2700.24</v>
      </c>
      <c r="R90" s="7">
        <f t="shared" ref="R90:R92" si="374">L90+M90+N90+O90+P90</f>
        <v>13782.6</v>
      </c>
      <c r="S90" s="7"/>
      <c r="T90" s="7">
        <f t="shared" ref="T90:T92" si="375">+L90+O90+Q90+S90+J90+K90</f>
        <v>10429.27</v>
      </c>
      <c r="U90" s="7">
        <f t="shared" ref="U90:U92" si="376">+P90+N90+M90</f>
        <v>9941.1</v>
      </c>
      <c r="V90" s="23">
        <f t="shared" ref="V90:V92" si="377">+I90-T90</f>
        <v>54570.729999999996</v>
      </c>
      <c r="W90" s="25"/>
      <c r="X90" s="25"/>
    </row>
    <row r="91" spans="1:24" s="8" customFormat="1" ht="12">
      <c r="A91" s="22">
        <f>A90+1</f>
        <v>74</v>
      </c>
      <c r="B91" s="49" t="s">
        <v>105</v>
      </c>
      <c r="C91" s="18" t="s">
        <v>61</v>
      </c>
      <c r="D91" s="18" t="s">
        <v>183</v>
      </c>
      <c r="E91" s="33" t="s">
        <v>171</v>
      </c>
      <c r="F91" s="17" t="s">
        <v>3</v>
      </c>
      <c r="G91" s="19">
        <v>44197</v>
      </c>
      <c r="H91" s="19">
        <v>44561</v>
      </c>
      <c r="I91" s="7">
        <v>65000</v>
      </c>
      <c r="J91" s="7">
        <v>4427.58</v>
      </c>
      <c r="K91" s="7">
        <v>0</v>
      </c>
      <c r="L91" s="7">
        <f t="shared" si="369"/>
        <v>1865.5</v>
      </c>
      <c r="M91" s="7">
        <f t="shared" si="370"/>
        <v>4615</v>
      </c>
      <c r="N91" s="7">
        <f t="shared" si="371"/>
        <v>717.6</v>
      </c>
      <c r="O91" s="7">
        <f t="shared" si="372"/>
        <v>1976</v>
      </c>
      <c r="P91" s="7">
        <f t="shared" si="373"/>
        <v>4608.5</v>
      </c>
      <c r="Q91" s="7"/>
      <c r="R91" s="7">
        <f t="shared" si="374"/>
        <v>13782.6</v>
      </c>
      <c r="S91" s="7"/>
      <c r="T91" s="7">
        <f t="shared" si="375"/>
        <v>8269.08</v>
      </c>
      <c r="U91" s="7">
        <f t="shared" si="376"/>
        <v>9941.1</v>
      </c>
      <c r="V91" s="23">
        <f t="shared" si="377"/>
        <v>56730.92</v>
      </c>
      <c r="W91" s="25"/>
      <c r="X91" s="25"/>
    </row>
    <row r="92" spans="1:24" s="8" customFormat="1" ht="12">
      <c r="A92" s="22">
        <f>A91+1</f>
        <v>75</v>
      </c>
      <c r="B92" s="49" t="s">
        <v>105</v>
      </c>
      <c r="C92" s="18" t="s">
        <v>84</v>
      </c>
      <c r="D92" s="18" t="s">
        <v>183</v>
      </c>
      <c r="E92" s="33" t="s">
        <v>171</v>
      </c>
      <c r="F92" s="17" t="s">
        <v>3</v>
      </c>
      <c r="G92" s="19">
        <v>44197</v>
      </c>
      <c r="H92" s="19">
        <v>44561</v>
      </c>
      <c r="I92" s="7">
        <v>65000</v>
      </c>
      <c r="J92" s="7">
        <v>4427.58</v>
      </c>
      <c r="K92" s="7">
        <v>0</v>
      </c>
      <c r="L92" s="7">
        <f t="shared" si="369"/>
        <v>1865.5</v>
      </c>
      <c r="M92" s="7">
        <f t="shared" si="370"/>
        <v>4615</v>
      </c>
      <c r="N92" s="7">
        <f t="shared" si="371"/>
        <v>717.6</v>
      </c>
      <c r="O92" s="7">
        <f t="shared" si="372"/>
        <v>1976</v>
      </c>
      <c r="P92" s="7">
        <f t="shared" si="373"/>
        <v>4608.5</v>
      </c>
      <c r="Q92" s="7"/>
      <c r="R92" s="7">
        <f t="shared" si="374"/>
        <v>13782.6</v>
      </c>
      <c r="S92" s="7"/>
      <c r="T92" s="7">
        <f t="shared" si="375"/>
        <v>8269.08</v>
      </c>
      <c r="U92" s="7">
        <f t="shared" si="376"/>
        <v>9941.1</v>
      </c>
      <c r="V92" s="23">
        <f t="shared" si="377"/>
        <v>56730.92</v>
      </c>
      <c r="W92" s="25"/>
      <c r="X92" s="25"/>
    </row>
    <row r="93" spans="1:24" s="8" customFormat="1" ht="12">
      <c r="A93" s="22">
        <f>A92+1</f>
        <v>76</v>
      </c>
      <c r="B93" s="49" t="s">
        <v>107</v>
      </c>
      <c r="C93" s="18" t="s">
        <v>67</v>
      </c>
      <c r="D93" s="18" t="s">
        <v>226</v>
      </c>
      <c r="E93" s="33" t="s">
        <v>171</v>
      </c>
      <c r="F93" s="17" t="s">
        <v>3</v>
      </c>
      <c r="G93" s="19">
        <v>44197</v>
      </c>
      <c r="H93" s="19">
        <v>44561</v>
      </c>
      <c r="I93" s="7">
        <v>60000</v>
      </c>
      <c r="J93" s="7">
        <v>3216.65</v>
      </c>
      <c r="K93" s="7">
        <v>0</v>
      </c>
      <c r="L93" s="7">
        <f t="shared" ref="L93" si="378">+I93*2.87%</f>
        <v>1722</v>
      </c>
      <c r="M93" s="7">
        <f t="shared" ref="M93" si="379">I93*7.1%</f>
        <v>4260</v>
      </c>
      <c r="N93" s="7">
        <f t="shared" ref="N93" si="380">I93*1.15%</f>
        <v>690</v>
      </c>
      <c r="O93" s="7">
        <f t="shared" ref="O93" si="381">+I93*3.04%</f>
        <v>1824</v>
      </c>
      <c r="P93" s="7">
        <f t="shared" ref="P93" si="382">I93*7.09%</f>
        <v>4254</v>
      </c>
      <c r="Q93" s="7">
        <v>1350.12</v>
      </c>
      <c r="R93" s="7">
        <f t="shared" ref="R93" si="383">L93+M93+N93+O93+P93</f>
        <v>12750</v>
      </c>
      <c r="S93" s="7"/>
      <c r="T93" s="7">
        <f t="shared" ref="T93" si="384">+L93+O93+Q93+S93+J93+K93</f>
        <v>8112.77</v>
      </c>
      <c r="U93" s="7">
        <f t="shared" ref="U93" si="385">+P93+N93+M93</f>
        <v>9204</v>
      </c>
      <c r="V93" s="23">
        <f t="shared" ref="V93" si="386">+I93-T93</f>
        <v>51887.229999999996</v>
      </c>
      <c r="W93" s="25"/>
      <c r="X93" s="25"/>
    </row>
    <row r="94" spans="1:24" s="8" customFormat="1" ht="12">
      <c r="A94" s="38" t="s">
        <v>174</v>
      </c>
      <c r="B94" s="39"/>
      <c r="C94" s="40"/>
      <c r="D94" s="40"/>
      <c r="E94" s="41"/>
      <c r="F94" s="41"/>
      <c r="G94" s="41"/>
      <c r="H94" s="41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3"/>
      <c r="W94" s="25"/>
      <c r="X94" s="25"/>
    </row>
    <row r="95" spans="1:24" s="8" customFormat="1" ht="12">
      <c r="A95" s="22">
        <f>A93+1</f>
        <v>77</v>
      </c>
      <c r="B95" s="49" t="s">
        <v>101</v>
      </c>
      <c r="C95" s="18" t="s">
        <v>81</v>
      </c>
      <c r="D95" s="18" t="s">
        <v>211</v>
      </c>
      <c r="E95" s="33" t="s">
        <v>171</v>
      </c>
      <c r="F95" s="17" t="s">
        <v>3</v>
      </c>
      <c r="G95" s="19">
        <v>44228</v>
      </c>
      <c r="H95" s="19">
        <v>44561</v>
      </c>
      <c r="I95" s="7">
        <v>75000</v>
      </c>
      <c r="J95" s="7">
        <v>6309.38</v>
      </c>
      <c r="K95" s="7">
        <v>0</v>
      </c>
      <c r="L95" s="7">
        <f t="shared" ref="L95" si="387">+I95*2.87%</f>
        <v>2152.5</v>
      </c>
      <c r="M95" s="7">
        <f t="shared" ref="M95" si="388">I95*7.1%</f>
        <v>5324.9999999999991</v>
      </c>
      <c r="N95" s="7">
        <f t="shared" ref="N95" si="389">62400*1.15%</f>
        <v>717.6</v>
      </c>
      <c r="O95" s="7">
        <f t="shared" ref="O95" si="390">+I95*3.04%</f>
        <v>2280</v>
      </c>
      <c r="P95" s="7">
        <f t="shared" ref="P95" si="391">I95*7.09%</f>
        <v>5317.5</v>
      </c>
      <c r="Q95" s="7"/>
      <c r="R95" s="7">
        <f t="shared" ref="R95" si="392">L95+M95+N95+O95+P95</f>
        <v>15792.599999999999</v>
      </c>
      <c r="S95" s="7"/>
      <c r="T95" s="7">
        <f t="shared" ref="T95" si="393">+L95+O95+Q95+S95+J95+K95</f>
        <v>10741.880000000001</v>
      </c>
      <c r="U95" s="7">
        <f t="shared" ref="U95" si="394">+P95+N95+M95</f>
        <v>11360.099999999999</v>
      </c>
      <c r="V95" s="23">
        <f t="shared" ref="V95" si="395">+I95-T95</f>
        <v>64258.119999999995</v>
      </c>
      <c r="W95" s="25"/>
      <c r="X95" s="25"/>
    </row>
    <row r="96" spans="1:24" s="8" customFormat="1" ht="12">
      <c r="A96" s="22">
        <f>A95+1</f>
        <v>78</v>
      </c>
      <c r="B96" s="49" t="s">
        <v>102</v>
      </c>
      <c r="C96" s="18" t="s">
        <v>48</v>
      </c>
      <c r="D96" s="18" t="s">
        <v>227</v>
      </c>
      <c r="E96" s="33" t="s">
        <v>171</v>
      </c>
      <c r="F96" s="17" t="s">
        <v>3</v>
      </c>
      <c r="G96" s="19">
        <v>44228</v>
      </c>
      <c r="H96" s="19">
        <v>44561</v>
      </c>
      <c r="I96" s="7">
        <v>45000</v>
      </c>
      <c r="J96" s="7">
        <v>1148.33</v>
      </c>
      <c r="K96" s="7">
        <v>0</v>
      </c>
      <c r="L96" s="7">
        <f t="shared" ref="L96" si="396">+I96*2.87%</f>
        <v>1291.5</v>
      </c>
      <c r="M96" s="7">
        <f t="shared" ref="M96" si="397">I96*7.1%</f>
        <v>3194.9999999999995</v>
      </c>
      <c r="N96" s="7">
        <f t="shared" ref="N96" si="398">I96*1.15%</f>
        <v>517.5</v>
      </c>
      <c r="O96" s="7">
        <f t="shared" ref="O96" si="399">+I96*3.04%</f>
        <v>1368</v>
      </c>
      <c r="P96" s="7">
        <f t="shared" ref="P96" si="400">I96*7.09%</f>
        <v>3190.5</v>
      </c>
      <c r="Q96" s="7"/>
      <c r="R96" s="7">
        <f t="shared" ref="R96" si="401">L96+M96+N96+O96+P96</f>
        <v>9562.5</v>
      </c>
      <c r="S96" s="7"/>
      <c r="T96" s="7">
        <f t="shared" ref="T96" si="402">+L96+O96+Q96+S96+J96+K96</f>
        <v>3807.83</v>
      </c>
      <c r="U96" s="7">
        <f t="shared" ref="U96" si="403">+P96+N96+M96</f>
        <v>6903</v>
      </c>
      <c r="V96" s="23">
        <f t="shared" ref="V96" si="404">+I96-T96</f>
        <v>41192.17</v>
      </c>
      <c r="W96" s="25"/>
      <c r="X96" s="25"/>
    </row>
    <row r="97" spans="1:24" s="8" customFormat="1" ht="12">
      <c r="A97" s="22">
        <f>A96+1</f>
        <v>79</v>
      </c>
      <c r="B97" s="49" t="s">
        <v>102</v>
      </c>
      <c r="C97" s="18" t="s">
        <v>20</v>
      </c>
      <c r="D97" s="18" t="s">
        <v>227</v>
      </c>
      <c r="E97" s="33" t="s">
        <v>171</v>
      </c>
      <c r="F97" s="17" t="s">
        <v>147</v>
      </c>
      <c r="G97" s="19">
        <v>44197</v>
      </c>
      <c r="H97" s="19">
        <v>44561</v>
      </c>
      <c r="I97" s="7">
        <v>45000</v>
      </c>
      <c r="J97" s="7">
        <v>1148.33</v>
      </c>
      <c r="K97" s="7">
        <v>0</v>
      </c>
      <c r="L97" s="7">
        <f t="shared" ref="L97" si="405">+I97*2.87%</f>
        <v>1291.5</v>
      </c>
      <c r="M97" s="7">
        <f t="shared" ref="M97" si="406">I97*7.1%</f>
        <v>3194.9999999999995</v>
      </c>
      <c r="N97" s="7">
        <f t="shared" ref="N97" si="407">I97*1.15%</f>
        <v>517.5</v>
      </c>
      <c r="O97" s="7">
        <f t="shared" ref="O97" si="408">+I97*3.04%</f>
        <v>1368</v>
      </c>
      <c r="P97" s="7">
        <f t="shared" ref="P97" si="409">I97*7.09%</f>
        <v>3190.5</v>
      </c>
      <c r="Q97" s="7"/>
      <c r="R97" s="7">
        <f t="shared" ref="R97" si="410">L97+M97+N97+O97+P97</f>
        <v>9562.5</v>
      </c>
      <c r="S97" s="7"/>
      <c r="T97" s="7">
        <f t="shared" ref="T97" si="411">+L97+O97+Q97+S97+J97+K97</f>
        <v>3807.83</v>
      </c>
      <c r="U97" s="7">
        <f t="shared" ref="U97" si="412">+P97+N97+M97</f>
        <v>6903</v>
      </c>
      <c r="V97" s="23">
        <f t="shared" ref="V97" si="413">+I97-T97</f>
        <v>41192.17</v>
      </c>
      <c r="W97" s="25"/>
      <c r="X97" s="25"/>
    </row>
    <row r="98" spans="1:24" s="8" customFormat="1" ht="12">
      <c r="A98" s="22">
        <f>A97+1</f>
        <v>80</v>
      </c>
      <c r="B98" s="49" t="s">
        <v>102</v>
      </c>
      <c r="C98" s="18" t="s">
        <v>46</v>
      </c>
      <c r="D98" s="18" t="s">
        <v>227</v>
      </c>
      <c r="E98" s="33" t="s">
        <v>171</v>
      </c>
      <c r="F98" s="17" t="s">
        <v>147</v>
      </c>
      <c r="G98" s="19">
        <v>44197</v>
      </c>
      <c r="H98" s="19">
        <v>44561</v>
      </c>
      <c r="I98" s="7">
        <v>45000</v>
      </c>
      <c r="J98" s="7">
        <v>1148.33</v>
      </c>
      <c r="K98" s="7">
        <v>0</v>
      </c>
      <c r="L98" s="7">
        <f t="shared" ref="L98" si="414">+I98*2.87%</f>
        <v>1291.5</v>
      </c>
      <c r="M98" s="7">
        <f t="shared" ref="M98" si="415">I98*7.1%</f>
        <v>3194.9999999999995</v>
      </c>
      <c r="N98" s="7">
        <f t="shared" ref="N98" si="416">I98*1.15%</f>
        <v>517.5</v>
      </c>
      <c r="O98" s="7">
        <f t="shared" ref="O98" si="417">+I98*3.04%</f>
        <v>1368</v>
      </c>
      <c r="P98" s="7">
        <f t="shared" ref="P98" si="418">I98*7.09%</f>
        <v>3190.5</v>
      </c>
      <c r="Q98" s="7"/>
      <c r="R98" s="7">
        <f t="shared" ref="R98" si="419">L98+M98+N98+O98+P98</f>
        <v>9562.5</v>
      </c>
      <c r="S98" s="7"/>
      <c r="T98" s="7">
        <f t="shared" ref="T98" si="420">+L98+O98+Q98+S98+J98+K98</f>
        <v>3807.83</v>
      </c>
      <c r="U98" s="7">
        <f t="shared" ref="U98" si="421">+P98+N98+M98</f>
        <v>6903</v>
      </c>
      <c r="V98" s="23">
        <f t="shared" ref="V98" si="422">+I98-T98</f>
        <v>41192.17</v>
      </c>
      <c r="W98" s="25"/>
      <c r="X98" s="25"/>
    </row>
    <row r="99" spans="1:24" s="8" customFormat="1" ht="12">
      <c r="A99" s="22">
        <f>A98+1</f>
        <v>81</v>
      </c>
      <c r="B99" s="49" t="s">
        <v>103</v>
      </c>
      <c r="C99" s="18" t="s">
        <v>204</v>
      </c>
      <c r="D99" s="18" t="s">
        <v>229</v>
      </c>
      <c r="E99" s="33" t="s">
        <v>237</v>
      </c>
      <c r="F99" s="17" t="s">
        <v>147</v>
      </c>
      <c r="G99" s="28">
        <v>44470</v>
      </c>
      <c r="H99" s="19">
        <v>44651</v>
      </c>
      <c r="I99" s="7">
        <v>115000</v>
      </c>
      <c r="J99" s="7">
        <v>15633.74</v>
      </c>
      <c r="K99" s="7">
        <v>0</v>
      </c>
      <c r="L99" s="7">
        <f t="shared" ref="L99" si="423">+I99*2.87%</f>
        <v>3300.5</v>
      </c>
      <c r="M99" s="7">
        <f t="shared" ref="M99" si="424">I99*7.1%</f>
        <v>8164.9999999999991</v>
      </c>
      <c r="N99" s="7">
        <f t="shared" ref="N99" si="425">I99*1.15%</f>
        <v>1322.5</v>
      </c>
      <c r="O99" s="7">
        <f t="shared" ref="O99" si="426">+I99*3.04%</f>
        <v>3496</v>
      </c>
      <c r="P99" s="7">
        <f t="shared" ref="P99" si="427">I99*7.09%</f>
        <v>8153.5000000000009</v>
      </c>
      <c r="Q99" s="7"/>
      <c r="R99" s="7">
        <f t="shared" ref="R99" si="428">L99+M99+N99+O99+P99</f>
        <v>24437.5</v>
      </c>
      <c r="S99" s="7"/>
      <c r="T99" s="7">
        <f t="shared" ref="T99" si="429">+L99+O99+Q99+S99+J99+K99</f>
        <v>22430.239999999998</v>
      </c>
      <c r="U99" s="7">
        <f t="shared" ref="U99" si="430">+P99+N99+M99</f>
        <v>17641</v>
      </c>
      <c r="V99" s="23">
        <f t="shared" ref="V99" si="431">+I99-T99</f>
        <v>92569.760000000009</v>
      </c>
      <c r="W99" s="25"/>
      <c r="X99" s="25"/>
    </row>
    <row r="100" spans="1:24" s="8" customFormat="1" ht="12">
      <c r="A100" s="22">
        <v>82</v>
      </c>
      <c r="B100" s="49" t="s">
        <v>106</v>
      </c>
      <c r="C100" s="18" t="s">
        <v>26</v>
      </c>
      <c r="D100" s="18" t="s">
        <v>27</v>
      </c>
      <c r="E100" s="33" t="s">
        <v>171</v>
      </c>
      <c r="F100" s="17" t="s">
        <v>3</v>
      </c>
      <c r="G100" s="19">
        <v>44228</v>
      </c>
      <c r="H100" s="19">
        <v>44561</v>
      </c>
      <c r="I100" s="7">
        <v>60000</v>
      </c>
      <c r="J100" s="7">
        <v>3486.68</v>
      </c>
      <c r="K100" s="7">
        <v>0</v>
      </c>
      <c r="L100" s="7">
        <f t="shared" ref="L100" si="432">+I100*2.87%</f>
        <v>1722</v>
      </c>
      <c r="M100" s="7">
        <f t="shared" ref="M100" si="433">I100*7.1%</f>
        <v>4260</v>
      </c>
      <c r="N100" s="7">
        <f t="shared" ref="N100" si="434">I100*1.15%</f>
        <v>690</v>
      </c>
      <c r="O100" s="7">
        <f t="shared" ref="O100" si="435">+I100*3.04%</f>
        <v>1824</v>
      </c>
      <c r="P100" s="7">
        <f t="shared" ref="P100" si="436">I100*7.09%</f>
        <v>4254</v>
      </c>
      <c r="Q100" s="7"/>
      <c r="R100" s="7">
        <f t="shared" ref="R100" si="437">L100+M100+N100+O100+P100</f>
        <v>12750</v>
      </c>
      <c r="S100" s="7"/>
      <c r="T100" s="7">
        <f t="shared" ref="T100" si="438">+L100+O100+Q100+S100+J100+K100</f>
        <v>7032.68</v>
      </c>
      <c r="U100" s="7">
        <f t="shared" ref="U100" si="439">+P100+N100+M100</f>
        <v>9204</v>
      </c>
      <c r="V100" s="23">
        <f t="shared" ref="V100" si="440">+I100-T100</f>
        <v>52967.32</v>
      </c>
      <c r="W100" s="25"/>
      <c r="X100" s="25"/>
    </row>
    <row r="101" spans="1:24" s="8" customFormat="1" ht="12">
      <c r="A101" s="22">
        <f>A100+1</f>
        <v>83</v>
      </c>
      <c r="B101" s="49" t="s">
        <v>107</v>
      </c>
      <c r="C101" s="18" t="s">
        <v>188</v>
      </c>
      <c r="D101" s="18" t="s">
        <v>189</v>
      </c>
      <c r="E101" s="33" t="s">
        <v>171</v>
      </c>
      <c r="F101" s="17" t="s">
        <v>147</v>
      </c>
      <c r="G101" s="19">
        <v>44378</v>
      </c>
      <c r="H101" s="19">
        <v>44561</v>
      </c>
      <c r="I101" s="7">
        <v>45000</v>
      </c>
      <c r="J101" s="7">
        <v>1148.33</v>
      </c>
      <c r="K101" s="7">
        <v>0</v>
      </c>
      <c r="L101" s="7">
        <f t="shared" ref="L101" si="441">+I101*2.87%</f>
        <v>1291.5</v>
      </c>
      <c r="M101" s="7">
        <f t="shared" ref="M101" si="442">I101*7.1%</f>
        <v>3194.9999999999995</v>
      </c>
      <c r="N101" s="7">
        <f t="shared" ref="N101" si="443">I101*1.15%</f>
        <v>517.5</v>
      </c>
      <c r="O101" s="7">
        <f t="shared" ref="O101" si="444">+I101*3.04%</f>
        <v>1368</v>
      </c>
      <c r="P101" s="7">
        <f t="shared" ref="P101" si="445">I101*7.09%</f>
        <v>3190.5</v>
      </c>
      <c r="Q101" s="7"/>
      <c r="R101" s="7">
        <f t="shared" ref="R101" si="446">L101+M101+N101+O101+P101</f>
        <v>9562.5</v>
      </c>
      <c r="S101" s="7"/>
      <c r="T101" s="7">
        <f t="shared" ref="T101" si="447">+L101+O101+Q101+S101+J101+K101</f>
        <v>3807.83</v>
      </c>
      <c r="U101" s="7">
        <f t="shared" ref="U101" si="448">+P101+N101+M101</f>
        <v>6903</v>
      </c>
      <c r="V101" s="23">
        <f t="shared" ref="V101" si="449">+I101-T101</f>
        <v>41192.17</v>
      </c>
      <c r="W101" s="25"/>
      <c r="X101" s="25"/>
    </row>
    <row r="102" spans="1:24" s="8" customFormat="1" ht="12">
      <c r="A102" s="22">
        <f>A101+1</f>
        <v>84</v>
      </c>
      <c r="B102" s="49" t="s">
        <v>181</v>
      </c>
      <c r="C102" s="18" t="s">
        <v>182</v>
      </c>
      <c r="D102" s="18" t="s">
        <v>183</v>
      </c>
      <c r="E102" s="33" t="s">
        <v>171</v>
      </c>
      <c r="F102" s="17" t="s">
        <v>3</v>
      </c>
      <c r="G102" s="19">
        <v>44348</v>
      </c>
      <c r="H102" s="19">
        <v>44530</v>
      </c>
      <c r="I102" s="7">
        <v>65000</v>
      </c>
      <c r="J102" s="7">
        <v>4427.58</v>
      </c>
      <c r="K102" s="7">
        <v>0</v>
      </c>
      <c r="L102" s="7">
        <f t="shared" ref="L102" si="450">+I102*2.87%</f>
        <v>1865.5</v>
      </c>
      <c r="M102" s="7">
        <f t="shared" ref="M102" si="451">I102*7.1%</f>
        <v>4615</v>
      </c>
      <c r="N102" s="7">
        <f t="shared" ref="N102" si="452">62400*1.15%</f>
        <v>717.6</v>
      </c>
      <c r="O102" s="7">
        <f t="shared" ref="O102" si="453">+I102*3.04%</f>
        <v>1976</v>
      </c>
      <c r="P102" s="7">
        <f t="shared" ref="P102" si="454">I102*7.09%</f>
        <v>4608.5</v>
      </c>
      <c r="Q102" s="7"/>
      <c r="R102" s="7">
        <f t="shared" ref="R102" si="455">L102+M102+N102+O102+P102</f>
        <v>13782.6</v>
      </c>
      <c r="S102" s="7"/>
      <c r="T102" s="7">
        <f t="shared" ref="T102" si="456">+L102+O102+Q102+S102+J102+K102</f>
        <v>8269.08</v>
      </c>
      <c r="U102" s="7">
        <f t="shared" ref="U102" si="457">+P102+N102+M102</f>
        <v>9941.1</v>
      </c>
      <c r="V102" s="23">
        <f t="shared" ref="V102" si="458">+I102-T102</f>
        <v>56730.92</v>
      </c>
      <c r="W102" s="25"/>
      <c r="X102" s="25"/>
    </row>
    <row r="103" spans="1:24" s="8" customFormat="1" ht="12">
      <c r="A103" s="38" t="s">
        <v>175</v>
      </c>
      <c r="B103" s="39"/>
      <c r="C103" s="40"/>
      <c r="D103" s="40"/>
      <c r="E103" s="41"/>
      <c r="F103" s="41"/>
      <c r="G103" s="41"/>
      <c r="H103" s="41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3"/>
      <c r="W103" s="25"/>
      <c r="X103" s="25"/>
    </row>
    <row r="104" spans="1:24" s="8" customFormat="1" ht="12">
      <c r="A104" s="22">
        <f>A102+1</f>
        <v>85</v>
      </c>
      <c r="B104" s="49" t="s">
        <v>100</v>
      </c>
      <c r="C104" s="18" t="s">
        <v>44</v>
      </c>
      <c r="D104" s="18" t="s">
        <v>228</v>
      </c>
      <c r="E104" s="33" t="s">
        <v>171</v>
      </c>
      <c r="F104" s="17" t="s">
        <v>3</v>
      </c>
      <c r="G104" s="19">
        <v>44197</v>
      </c>
      <c r="H104" s="19">
        <v>44561</v>
      </c>
      <c r="I104" s="7">
        <v>75000</v>
      </c>
      <c r="J104" s="7">
        <v>6309.38</v>
      </c>
      <c r="K104" s="7">
        <v>0</v>
      </c>
      <c r="L104" s="7">
        <f t="shared" ref="L104" si="459">+I104*2.87%</f>
        <v>2152.5</v>
      </c>
      <c r="M104" s="7">
        <f t="shared" ref="M104" si="460">I104*7.1%</f>
        <v>5324.9999999999991</v>
      </c>
      <c r="N104" s="7">
        <f t="shared" ref="N104" si="461">62400*1.15%</f>
        <v>717.6</v>
      </c>
      <c r="O104" s="7">
        <f t="shared" ref="O104" si="462">+I104*3.04%</f>
        <v>2280</v>
      </c>
      <c r="P104" s="7">
        <f t="shared" ref="P104" si="463">I104*7.09%</f>
        <v>5317.5</v>
      </c>
      <c r="Q104" s="7"/>
      <c r="R104" s="7">
        <f t="shared" ref="R104" si="464">L104+M104+N104+O104+P104</f>
        <v>15792.599999999999</v>
      </c>
      <c r="S104" s="7">
        <v>10500</v>
      </c>
      <c r="T104" s="7">
        <f t="shared" ref="T104" si="465">+L104+O104+Q104+S104+J104+K104</f>
        <v>21241.88</v>
      </c>
      <c r="U104" s="7">
        <f t="shared" ref="U104" si="466">+P104+N104+M104</f>
        <v>11360.099999999999</v>
      </c>
      <c r="V104" s="23">
        <f t="shared" ref="V104" si="467">+I104-T104</f>
        <v>53758.119999999995</v>
      </c>
      <c r="W104" s="25"/>
      <c r="X104" s="25"/>
    </row>
    <row r="105" spans="1:24" s="8" customFormat="1" ht="12">
      <c r="A105" s="22">
        <f>A104+1</f>
        <v>86</v>
      </c>
      <c r="B105" s="49" t="s">
        <v>102</v>
      </c>
      <c r="C105" s="18" t="s">
        <v>25</v>
      </c>
      <c r="D105" s="18" t="s">
        <v>21</v>
      </c>
      <c r="E105" s="33" t="s">
        <v>171</v>
      </c>
      <c r="F105" s="17" t="s">
        <v>147</v>
      </c>
      <c r="G105" s="19">
        <v>44197</v>
      </c>
      <c r="H105" s="19">
        <v>44561</v>
      </c>
      <c r="I105" s="7">
        <v>45000</v>
      </c>
      <c r="J105" s="7">
        <v>1148.33</v>
      </c>
      <c r="K105" s="7">
        <v>0</v>
      </c>
      <c r="L105" s="7">
        <f t="shared" ref="L105" si="468">+I105*2.87%</f>
        <v>1291.5</v>
      </c>
      <c r="M105" s="7">
        <f t="shared" ref="M105" si="469">I105*7.1%</f>
        <v>3194.9999999999995</v>
      </c>
      <c r="N105" s="7">
        <f t="shared" ref="N105" si="470">I105*1.15%</f>
        <v>517.5</v>
      </c>
      <c r="O105" s="7">
        <f t="shared" ref="O105" si="471">+I105*3.04%</f>
        <v>1368</v>
      </c>
      <c r="P105" s="7">
        <f t="shared" ref="P105" si="472">I105*7.09%</f>
        <v>3190.5</v>
      </c>
      <c r="Q105" s="7"/>
      <c r="R105" s="7">
        <f t="shared" ref="R105" si="473">L105+M105+N105+O105+P105</f>
        <v>9562.5</v>
      </c>
      <c r="S105" s="7"/>
      <c r="T105" s="7">
        <f t="shared" ref="T105" si="474">+L105+O105+Q105+S105+J105+K105</f>
        <v>3807.83</v>
      </c>
      <c r="U105" s="7">
        <f t="shared" ref="U105" si="475">+P105+N105+M105</f>
        <v>6903</v>
      </c>
      <c r="V105" s="23">
        <f t="shared" ref="V105" si="476">+I105-T105</f>
        <v>41192.17</v>
      </c>
      <c r="W105" s="25"/>
      <c r="X105" s="25"/>
    </row>
    <row r="106" spans="1:24" s="8" customFormat="1" ht="12">
      <c r="A106" s="22">
        <f>A105+1</f>
        <v>87</v>
      </c>
      <c r="B106" s="49" t="s">
        <v>103</v>
      </c>
      <c r="C106" s="18" t="s">
        <v>68</v>
      </c>
      <c r="D106" s="18" t="s">
        <v>5</v>
      </c>
      <c r="E106" s="33" t="s">
        <v>171</v>
      </c>
      <c r="F106" s="17" t="s">
        <v>3</v>
      </c>
      <c r="G106" s="19">
        <v>44197</v>
      </c>
      <c r="H106" s="19">
        <v>44561</v>
      </c>
      <c r="I106" s="7">
        <v>65000</v>
      </c>
      <c r="J106" s="7">
        <v>4427.58</v>
      </c>
      <c r="K106" s="7">
        <v>0</v>
      </c>
      <c r="L106" s="7">
        <f t="shared" ref="L106" si="477">+I106*2.87%</f>
        <v>1865.5</v>
      </c>
      <c r="M106" s="7">
        <f t="shared" ref="M106" si="478">I106*7.1%</f>
        <v>4615</v>
      </c>
      <c r="N106" s="7">
        <f t="shared" ref="N106" si="479">62400*1.15%</f>
        <v>717.6</v>
      </c>
      <c r="O106" s="7">
        <f t="shared" ref="O106" si="480">+I106*3.04%</f>
        <v>1976</v>
      </c>
      <c r="P106" s="7">
        <f t="shared" ref="P106" si="481">I106*7.09%</f>
        <v>4608.5</v>
      </c>
      <c r="Q106" s="7"/>
      <c r="R106" s="7">
        <f t="shared" ref="R106" si="482">L106+M106+N106+O106+P106</f>
        <v>13782.6</v>
      </c>
      <c r="S106" s="7"/>
      <c r="T106" s="7">
        <f t="shared" ref="T106" si="483">+L106+O106+Q106+S106+J106+K106</f>
        <v>8269.08</v>
      </c>
      <c r="U106" s="7">
        <f t="shared" ref="U106" si="484">+P106+N106+M106</f>
        <v>9941.1</v>
      </c>
      <c r="V106" s="23">
        <f t="shared" ref="V106" si="485">+I106-T106</f>
        <v>56730.92</v>
      </c>
      <c r="W106" s="25"/>
      <c r="X106" s="25"/>
    </row>
    <row r="107" spans="1:24" s="8" customFormat="1" ht="12">
      <c r="A107" s="22">
        <f>A106+1</f>
        <v>88</v>
      </c>
      <c r="B107" s="49" t="s">
        <v>107</v>
      </c>
      <c r="C107" s="18" t="s">
        <v>40</v>
      </c>
      <c r="D107" s="18" t="s">
        <v>226</v>
      </c>
      <c r="E107" s="33" t="s">
        <v>171</v>
      </c>
      <c r="F107" s="17" t="s">
        <v>3</v>
      </c>
      <c r="G107" s="19">
        <v>44197</v>
      </c>
      <c r="H107" s="19">
        <v>44561</v>
      </c>
      <c r="I107" s="7">
        <v>56463.92</v>
      </c>
      <c r="J107" s="7">
        <v>2821.26</v>
      </c>
      <c r="K107" s="7">
        <v>0</v>
      </c>
      <c r="L107" s="7">
        <f t="shared" ref="L107" si="486">+I107*2.87%</f>
        <v>1620.514504</v>
      </c>
      <c r="M107" s="7">
        <f t="shared" ref="M107" si="487">I107*7.1%</f>
        <v>4008.9383199999993</v>
      </c>
      <c r="N107" s="7">
        <f t="shared" ref="N107" si="488">I107*1.15%</f>
        <v>649.33507999999995</v>
      </c>
      <c r="O107" s="7">
        <f t="shared" ref="O107" si="489">+I107*3.04%</f>
        <v>1716.503168</v>
      </c>
      <c r="P107" s="7">
        <f t="shared" ref="P107" si="490">I107*7.09%</f>
        <v>4003.2919280000001</v>
      </c>
      <c r="Q107" s="7"/>
      <c r="R107" s="7">
        <f t="shared" ref="R107" si="491">L107+M107+N107+O107+P107</f>
        <v>11998.582999999999</v>
      </c>
      <c r="S107" s="7"/>
      <c r="T107" s="7">
        <f t="shared" ref="T107" si="492">+L107+O107+Q107+S107+J107+K107</f>
        <v>6158.2776720000002</v>
      </c>
      <c r="U107" s="7">
        <f t="shared" ref="U107" si="493">+P107+N107+M107</f>
        <v>8661.5653280000006</v>
      </c>
      <c r="V107" s="23">
        <f t="shared" ref="V107" si="494">+I107-T107</f>
        <v>50305.642328000002</v>
      </c>
      <c r="W107" s="25"/>
      <c r="X107" s="25"/>
    </row>
    <row r="108" spans="1:24" s="8" customFormat="1" ht="12">
      <c r="A108" s="38" t="s">
        <v>176</v>
      </c>
      <c r="B108" s="39"/>
      <c r="C108" s="40"/>
      <c r="D108" s="40"/>
      <c r="E108" s="41"/>
      <c r="F108" s="41"/>
      <c r="G108" s="41"/>
      <c r="H108" s="41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3"/>
      <c r="W108" s="25"/>
      <c r="X108" s="25"/>
    </row>
    <row r="109" spans="1:24" s="8" customFormat="1" ht="12">
      <c r="A109" s="22">
        <f>A107+1</f>
        <v>89</v>
      </c>
      <c r="B109" s="49" t="s">
        <v>103</v>
      </c>
      <c r="C109" s="18" t="s">
        <v>94</v>
      </c>
      <c r="D109" s="18" t="s">
        <v>229</v>
      </c>
      <c r="E109" s="33" t="s">
        <v>171</v>
      </c>
      <c r="F109" s="17" t="s">
        <v>147</v>
      </c>
      <c r="G109" s="19">
        <v>44197</v>
      </c>
      <c r="H109" s="19">
        <v>44561</v>
      </c>
      <c r="I109" s="7">
        <v>115000</v>
      </c>
      <c r="J109" s="7">
        <v>15296.21</v>
      </c>
      <c r="K109" s="7">
        <v>0</v>
      </c>
      <c r="L109" s="7">
        <f t="shared" ref="L109" si="495">+I109*2.87%</f>
        <v>3300.5</v>
      </c>
      <c r="M109" s="7">
        <f t="shared" ref="M109" si="496">I109*7.1%</f>
        <v>8164.9999999999991</v>
      </c>
      <c r="N109" s="7">
        <f t="shared" ref="N109" si="497">62400*1.15%</f>
        <v>717.6</v>
      </c>
      <c r="O109" s="7">
        <f t="shared" ref="O109" si="498">+I109*3.04%</f>
        <v>3496</v>
      </c>
      <c r="P109" s="7">
        <f t="shared" ref="P109" si="499">I109*7.09%</f>
        <v>8153.5000000000009</v>
      </c>
      <c r="Q109" s="7">
        <v>1350.12</v>
      </c>
      <c r="R109" s="7">
        <f t="shared" ref="R109" si="500">L109+M109+N109+O109+P109</f>
        <v>23832.600000000002</v>
      </c>
      <c r="S109" s="7"/>
      <c r="T109" s="7">
        <f t="shared" ref="T109" si="501">+L109+O109+Q109+S109+J109+K109</f>
        <v>23442.829999999998</v>
      </c>
      <c r="U109" s="7">
        <f t="shared" ref="U109" si="502">+P109+N109+M109</f>
        <v>17036.099999999999</v>
      </c>
      <c r="V109" s="23">
        <f t="shared" ref="V109" si="503">+I109-T109</f>
        <v>91557.17</v>
      </c>
      <c r="W109" s="25"/>
      <c r="X109" s="25"/>
    </row>
    <row r="110" spans="1:24" s="8" customFormat="1" ht="12">
      <c r="A110" s="22">
        <f>A109+1</f>
        <v>90</v>
      </c>
      <c r="B110" s="49" t="s">
        <v>104</v>
      </c>
      <c r="C110" s="18" t="s">
        <v>50</v>
      </c>
      <c r="D110" s="18" t="s">
        <v>143</v>
      </c>
      <c r="E110" s="33" t="s">
        <v>171</v>
      </c>
      <c r="F110" s="17" t="s">
        <v>147</v>
      </c>
      <c r="G110" s="19">
        <v>44197</v>
      </c>
      <c r="H110" s="19">
        <v>44561</v>
      </c>
      <c r="I110" s="7">
        <v>45000</v>
      </c>
      <c r="J110" s="7">
        <v>1148.33</v>
      </c>
      <c r="K110" s="7">
        <v>0</v>
      </c>
      <c r="L110" s="7">
        <f t="shared" ref="L110" si="504">+I110*2.87%</f>
        <v>1291.5</v>
      </c>
      <c r="M110" s="7">
        <f t="shared" ref="M110" si="505">I110*7.1%</f>
        <v>3194.9999999999995</v>
      </c>
      <c r="N110" s="7">
        <f t="shared" ref="N110" si="506">I110*1.15%</f>
        <v>517.5</v>
      </c>
      <c r="O110" s="7">
        <f t="shared" ref="O110" si="507">+I110*3.04%</f>
        <v>1368</v>
      </c>
      <c r="P110" s="7">
        <f t="shared" ref="P110" si="508">I110*7.09%</f>
        <v>3190.5</v>
      </c>
      <c r="Q110" s="7"/>
      <c r="R110" s="7">
        <f t="shared" ref="R110" si="509">L110+M110+N110+O110+P110</f>
        <v>9562.5</v>
      </c>
      <c r="S110" s="7"/>
      <c r="T110" s="7">
        <f t="shared" ref="T110" si="510">+L110+O110+Q110+S110+J110+K110</f>
        <v>3807.83</v>
      </c>
      <c r="U110" s="7">
        <f t="shared" ref="U110" si="511">+P110+N110+M110</f>
        <v>6903</v>
      </c>
      <c r="V110" s="23">
        <f t="shared" ref="V110" si="512">+I110-T110</f>
        <v>41192.17</v>
      </c>
      <c r="W110" s="25"/>
      <c r="X110" s="25"/>
    </row>
    <row r="111" spans="1:24" s="8" customFormat="1" ht="12">
      <c r="A111" s="38" t="s">
        <v>177</v>
      </c>
      <c r="B111" s="39"/>
      <c r="C111" s="40"/>
      <c r="D111" s="40"/>
      <c r="E111" s="41"/>
      <c r="F111" s="41"/>
      <c r="G111" s="41"/>
      <c r="H111" s="41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3"/>
      <c r="W111" s="25"/>
      <c r="X111" s="25"/>
    </row>
    <row r="112" spans="1:24" s="8" customFormat="1" ht="12">
      <c r="A112" s="22">
        <f>A110+1</f>
        <v>91</v>
      </c>
      <c r="B112" s="49" t="s">
        <v>103</v>
      </c>
      <c r="C112" s="18" t="s">
        <v>42</v>
      </c>
      <c r="D112" s="18" t="s">
        <v>43</v>
      </c>
      <c r="E112" s="33" t="s">
        <v>171</v>
      </c>
      <c r="F112" s="17" t="s">
        <v>3</v>
      </c>
      <c r="G112" s="19">
        <v>44197</v>
      </c>
      <c r="H112" s="19">
        <v>44561</v>
      </c>
      <c r="I112" s="7">
        <v>65000</v>
      </c>
      <c r="J112" s="7">
        <v>4427.58</v>
      </c>
      <c r="K112" s="7">
        <v>0</v>
      </c>
      <c r="L112" s="7">
        <f t="shared" ref="L112:L113" si="513">+I112*2.87%</f>
        <v>1865.5</v>
      </c>
      <c r="M112" s="7">
        <f t="shared" ref="M112:M113" si="514">I112*7.1%</f>
        <v>4615</v>
      </c>
      <c r="N112" s="7">
        <f t="shared" ref="N112:N113" si="515">I112*1.15%</f>
        <v>747.5</v>
      </c>
      <c r="O112" s="7">
        <f t="shared" ref="O112:O113" si="516">+I112*3.04%</f>
        <v>1976</v>
      </c>
      <c r="P112" s="7">
        <f t="shared" ref="P112:P113" si="517">I112*7.09%</f>
        <v>4608.5</v>
      </c>
      <c r="Q112" s="7"/>
      <c r="R112" s="7">
        <f t="shared" ref="R112:R113" si="518">L112+M112+N112+O112+P112</f>
        <v>13812.5</v>
      </c>
      <c r="S112" s="7"/>
      <c r="T112" s="7">
        <f t="shared" ref="T112:T113" si="519">+L112+O112+Q112+S112+J112+K112</f>
        <v>8269.08</v>
      </c>
      <c r="U112" s="7">
        <f t="shared" ref="U112:U113" si="520">+P112+N112+M112</f>
        <v>9971</v>
      </c>
      <c r="V112" s="23">
        <f t="shared" ref="V112:V113" si="521">+I112-T112</f>
        <v>56730.92</v>
      </c>
      <c r="W112" s="25"/>
      <c r="X112" s="25"/>
    </row>
    <row r="113" spans="1:24" s="8" customFormat="1" ht="12">
      <c r="A113" s="22">
        <f>A112+1</f>
        <v>92</v>
      </c>
      <c r="B113" s="49" t="s">
        <v>103</v>
      </c>
      <c r="C113" s="18" t="s">
        <v>78</v>
      </c>
      <c r="D113" s="18" t="s">
        <v>29</v>
      </c>
      <c r="E113" s="33" t="s">
        <v>171</v>
      </c>
      <c r="F113" s="17" t="s">
        <v>147</v>
      </c>
      <c r="G113" s="19">
        <v>44197</v>
      </c>
      <c r="H113" s="19">
        <v>44561</v>
      </c>
      <c r="I113" s="7">
        <v>48400</v>
      </c>
      <c r="J113" s="7">
        <v>1628.18</v>
      </c>
      <c r="K113" s="7">
        <v>0</v>
      </c>
      <c r="L113" s="7">
        <f t="shared" si="513"/>
        <v>1389.08</v>
      </c>
      <c r="M113" s="7">
        <f t="shared" si="514"/>
        <v>3436.3999999999996</v>
      </c>
      <c r="N113" s="7">
        <f t="shared" si="515"/>
        <v>556.6</v>
      </c>
      <c r="O113" s="7">
        <f t="shared" si="516"/>
        <v>1471.36</v>
      </c>
      <c r="P113" s="7">
        <f t="shared" si="517"/>
        <v>3431.5600000000004</v>
      </c>
      <c r="Q113" s="7"/>
      <c r="R113" s="7">
        <f t="shared" si="518"/>
        <v>10285</v>
      </c>
      <c r="S113" s="7"/>
      <c r="T113" s="7">
        <f t="shared" si="519"/>
        <v>4488.62</v>
      </c>
      <c r="U113" s="7">
        <f t="shared" si="520"/>
        <v>7424.5599999999995</v>
      </c>
      <c r="V113" s="23">
        <f t="shared" si="521"/>
        <v>43911.38</v>
      </c>
      <c r="W113" s="25"/>
      <c r="X113" s="25"/>
    </row>
    <row r="114" spans="1:24" s="8" customFormat="1" ht="12">
      <c r="A114" s="22">
        <f>A113+1</f>
        <v>93</v>
      </c>
      <c r="B114" s="49" t="s">
        <v>102</v>
      </c>
      <c r="C114" s="18" t="s">
        <v>32</v>
      </c>
      <c r="D114" s="18" t="s">
        <v>21</v>
      </c>
      <c r="E114" s="33" t="s">
        <v>171</v>
      </c>
      <c r="F114" s="17" t="s">
        <v>147</v>
      </c>
      <c r="G114" s="19">
        <v>44197</v>
      </c>
      <c r="H114" s="19">
        <v>44561</v>
      </c>
      <c r="I114" s="7">
        <v>45000</v>
      </c>
      <c r="J114" s="7">
        <v>945.81</v>
      </c>
      <c r="K114" s="7">
        <v>0</v>
      </c>
      <c r="L114" s="7">
        <f t="shared" ref="L114" si="522">+I114*2.87%</f>
        <v>1291.5</v>
      </c>
      <c r="M114" s="7">
        <f t="shared" ref="M114" si="523">I114*7.1%</f>
        <v>3194.9999999999995</v>
      </c>
      <c r="N114" s="7">
        <f t="shared" ref="N114" si="524">I114*1.15%</f>
        <v>517.5</v>
      </c>
      <c r="O114" s="7">
        <f t="shared" ref="O114" si="525">+I114*3.04%</f>
        <v>1368</v>
      </c>
      <c r="P114" s="7">
        <f t="shared" ref="P114" si="526">I114*7.09%</f>
        <v>3190.5</v>
      </c>
      <c r="Q114" s="7">
        <v>1350.12</v>
      </c>
      <c r="R114" s="7">
        <f t="shared" ref="R114" si="527">L114+M114+N114+O114+P114</f>
        <v>9562.5</v>
      </c>
      <c r="S114" s="7"/>
      <c r="T114" s="7">
        <f t="shared" ref="T114" si="528">+L114+O114+Q114+S114+J114+K114</f>
        <v>4955.43</v>
      </c>
      <c r="U114" s="7">
        <f t="shared" ref="U114" si="529">+P114+N114+M114</f>
        <v>6903</v>
      </c>
      <c r="V114" s="23">
        <f t="shared" ref="V114" si="530">+I114-T114</f>
        <v>40044.57</v>
      </c>
      <c r="W114" s="25"/>
      <c r="X114" s="25"/>
    </row>
    <row r="115" spans="1:24" s="8" customFormat="1" ht="12">
      <c r="A115" s="20"/>
      <c r="B115" s="21"/>
      <c r="C115" s="21"/>
      <c r="D115" s="21"/>
      <c r="E115" s="73" t="s">
        <v>178</v>
      </c>
      <c r="F115" s="73"/>
      <c r="G115" s="73"/>
      <c r="H115" s="73"/>
      <c r="I115" s="10">
        <f t="shared" ref="I115:V115" si="531">SUM(I15:I114)</f>
        <v>6840363.9199999999</v>
      </c>
      <c r="J115" s="10">
        <f t="shared" si="531"/>
        <v>615308.76999999955</v>
      </c>
      <c r="K115" s="10">
        <f t="shared" si="531"/>
        <v>0</v>
      </c>
      <c r="L115" s="10">
        <f t="shared" si="531"/>
        <v>196318.44450399998</v>
      </c>
      <c r="M115" s="10">
        <f t="shared" si="531"/>
        <v>485665.83832000004</v>
      </c>
      <c r="N115" s="10">
        <f t="shared" si="531"/>
        <v>63224.86007999994</v>
      </c>
      <c r="O115" s="10">
        <f t="shared" si="531"/>
        <v>207947.06316799999</v>
      </c>
      <c r="P115" s="10">
        <f t="shared" si="531"/>
        <v>484981.801928</v>
      </c>
      <c r="Q115" s="10">
        <f t="shared" si="531"/>
        <v>17551.559999999998</v>
      </c>
      <c r="R115" s="10">
        <f t="shared" si="531"/>
        <v>1438138.0080000004</v>
      </c>
      <c r="S115" s="10">
        <f t="shared" si="531"/>
        <v>39448.36</v>
      </c>
      <c r="T115" s="10">
        <f t="shared" si="531"/>
        <v>1076574.1976719997</v>
      </c>
      <c r="U115" s="10">
        <f t="shared" si="531"/>
        <v>1033872.5003279991</v>
      </c>
      <c r="V115" s="10">
        <f t="shared" si="531"/>
        <v>5763789.7223279979</v>
      </c>
      <c r="W115" s="25"/>
      <c r="X115" s="25"/>
    </row>
    <row r="119" spans="1:24" ht="15">
      <c r="N119" s="26"/>
    </row>
    <row r="121" spans="1:24" ht="15">
      <c r="I121"/>
      <c r="J121"/>
      <c r="K121"/>
      <c r="L121" s="26"/>
    </row>
    <row r="122" spans="1:24" ht="15">
      <c r="I122"/>
      <c r="J122"/>
      <c r="K122"/>
      <c r="L122"/>
      <c r="M122"/>
      <c r="N122"/>
      <c r="O122"/>
      <c r="P122"/>
      <c r="Q122"/>
      <c r="V122" s="26"/>
    </row>
    <row r="123" spans="1:24" ht="15">
      <c r="I123" s="26"/>
      <c r="J123"/>
      <c r="K123" s="26"/>
      <c r="L123" s="26"/>
      <c r="M123" s="26"/>
      <c r="N123" s="26"/>
      <c r="O123" s="26"/>
      <c r="P123" s="26"/>
      <c r="Q123" s="26"/>
    </row>
    <row r="124" spans="1:24" ht="15">
      <c r="I124"/>
      <c r="J124"/>
      <c r="K124"/>
      <c r="L124" s="26"/>
    </row>
    <row r="125" spans="1:24" ht="15">
      <c r="I125"/>
      <c r="J125"/>
      <c r="K125"/>
      <c r="L125" s="26"/>
    </row>
    <row r="126" spans="1:24" ht="15">
      <c r="H126"/>
      <c r="I126"/>
      <c r="J126"/>
      <c r="K126"/>
      <c r="L126"/>
      <c r="M126" s="86"/>
      <c r="N126"/>
      <c r="O126"/>
    </row>
    <row r="127" spans="1:24" ht="15">
      <c r="H127" s="26"/>
      <c r="I127" s="26"/>
      <c r="J127" s="26"/>
      <c r="K127" s="26"/>
      <c r="L127" s="26"/>
      <c r="M127" s="26"/>
      <c r="N127" s="26"/>
      <c r="O127"/>
    </row>
    <row r="128" spans="1:24" ht="15">
      <c r="H128"/>
      <c r="I128"/>
      <c r="J128"/>
      <c r="K128"/>
      <c r="L128"/>
      <c r="M128"/>
      <c r="N128"/>
      <c r="O128"/>
    </row>
  </sheetData>
  <sortState ref="C79:V82">
    <sortCondition ref="C79:C82"/>
  </sortState>
  <mergeCells count="23">
    <mergeCell ref="A9:V9"/>
    <mergeCell ref="A10:V10"/>
    <mergeCell ref="T11:U11"/>
    <mergeCell ref="A12:A14"/>
    <mergeCell ref="C12:C14"/>
    <mergeCell ref="D12:D14"/>
    <mergeCell ref="E12:E14"/>
    <mergeCell ref="F12:F14"/>
    <mergeCell ref="G12:H13"/>
    <mergeCell ref="I12:I14"/>
    <mergeCell ref="V12:V14"/>
    <mergeCell ref="L13:M13"/>
    <mergeCell ref="O13:P13"/>
    <mergeCell ref="Q13:Q14"/>
    <mergeCell ref="R13:R14"/>
    <mergeCell ref="S13:S14"/>
    <mergeCell ref="E115:H115"/>
    <mergeCell ref="T13:T14"/>
    <mergeCell ref="U13:U14"/>
    <mergeCell ref="J12:J14"/>
    <mergeCell ref="K12:K14"/>
    <mergeCell ref="L12:R12"/>
    <mergeCell ref="T12:U12"/>
  </mergeCells>
  <conditionalFormatting sqref="C115">
    <cfRule type="duplicateValues" dxfId="0" priority="1"/>
  </conditionalFormatting>
  <pageMargins left="0.19685039370078741" right="0.19685039370078741" top="0.35433070866141736" bottom="0.35433070866141736" header="0.31496062992125984" footer="0.31496062992125984"/>
  <pageSetup paperSize="5" scale="51" orientation="landscape" r:id="rId1"/>
  <ignoredErrors>
    <ignoredError sqref="N105:N106 N86 N66:N72 N44:N46 N17:N20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100"/>
  <sheetViews>
    <sheetView showGridLines="0" topLeftCell="A67" workbookViewId="0">
      <selection activeCell="I101" sqref="I101"/>
    </sheetView>
  </sheetViews>
  <sheetFormatPr baseColWidth="10" defaultRowHeight="12"/>
  <cols>
    <col min="1" max="2" width="11.42578125" style="8"/>
    <col min="3" max="3" width="39.140625" style="8" bestFit="1" customWidth="1"/>
    <col min="4" max="4" width="41" style="8" bestFit="1" customWidth="1"/>
    <col min="5" max="5" width="12.42578125" style="53" bestFit="1" customWidth="1"/>
    <col min="6" max="6" width="9.140625" style="55" bestFit="1" customWidth="1"/>
    <col min="7" max="7" width="34.140625" style="8" bestFit="1" customWidth="1"/>
    <col min="8" max="8" width="30.5703125" style="8" bestFit="1" customWidth="1"/>
    <col min="9" max="9" width="12.42578125" style="8" bestFit="1" customWidth="1"/>
    <col min="10" max="16384" width="11.42578125" style="8"/>
  </cols>
  <sheetData>
    <row r="3" spans="2:9">
      <c r="B3" s="45" t="s">
        <v>105</v>
      </c>
      <c r="C3" s="18" t="s">
        <v>4</v>
      </c>
      <c r="D3" s="18" t="s">
        <v>183</v>
      </c>
      <c r="E3" s="7">
        <v>65000</v>
      </c>
      <c r="F3" s="59" t="b">
        <f>C3=G3</f>
        <v>1</v>
      </c>
      <c r="G3" s="60" t="s">
        <v>4</v>
      </c>
      <c r="H3" s="60" t="s">
        <v>5</v>
      </c>
      <c r="I3" s="61">
        <v>65000</v>
      </c>
    </row>
    <row r="4" spans="2:9">
      <c r="B4" s="45" t="s">
        <v>122</v>
      </c>
      <c r="C4" s="18" t="s">
        <v>6</v>
      </c>
      <c r="D4" s="18" t="s">
        <v>7</v>
      </c>
      <c r="E4" s="7">
        <v>45000</v>
      </c>
      <c r="F4" s="59" t="b">
        <f t="shared" ref="F4:F67" si="0">C4=G4</f>
        <v>1</v>
      </c>
      <c r="G4" s="60" t="s">
        <v>6</v>
      </c>
      <c r="H4" s="60" t="s">
        <v>7</v>
      </c>
      <c r="I4" s="61">
        <v>45000</v>
      </c>
    </row>
    <row r="5" spans="2:9">
      <c r="B5" s="45" t="s">
        <v>117</v>
      </c>
      <c r="C5" s="18" t="s">
        <v>8</v>
      </c>
      <c r="D5" s="18" t="s">
        <v>213</v>
      </c>
      <c r="E5" s="7">
        <v>120000</v>
      </c>
      <c r="F5" s="59" t="b">
        <f t="shared" si="0"/>
        <v>1</v>
      </c>
      <c r="G5" s="60" t="s">
        <v>8</v>
      </c>
      <c r="H5" s="60" t="s">
        <v>240</v>
      </c>
      <c r="I5" s="61">
        <v>120000</v>
      </c>
    </row>
    <row r="6" spans="2:9">
      <c r="B6" s="45" t="s">
        <v>110</v>
      </c>
      <c r="C6" s="18" t="s">
        <v>9</v>
      </c>
      <c r="D6" s="18" t="s">
        <v>138</v>
      </c>
      <c r="E6" s="7">
        <v>65000</v>
      </c>
      <c r="F6" s="59" t="b">
        <f t="shared" si="0"/>
        <v>1</v>
      </c>
      <c r="G6" s="60" t="s">
        <v>9</v>
      </c>
      <c r="H6" s="60" t="s">
        <v>241</v>
      </c>
      <c r="I6" s="61">
        <v>65000</v>
      </c>
    </row>
    <row r="7" spans="2:9">
      <c r="B7" s="45" t="s">
        <v>120</v>
      </c>
      <c r="C7" s="18" t="s">
        <v>10</v>
      </c>
      <c r="D7" s="18" t="s">
        <v>214</v>
      </c>
      <c r="E7" s="7">
        <v>65000</v>
      </c>
      <c r="F7" s="59" t="b">
        <f t="shared" si="0"/>
        <v>1</v>
      </c>
      <c r="G7" s="60" t="s">
        <v>10</v>
      </c>
      <c r="H7" s="60" t="s">
        <v>242</v>
      </c>
      <c r="I7" s="61">
        <v>65000</v>
      </c>
    </row>
    <row r="8" spans="2:9">
      <c r="B8" s="45" t="s">
        <v>113</v>
      </c>
      <c r="C8" s="18" t="s">
        <v>11</v>
      </c>
      <c r="D8" s="18" t="s">
        <v>210</v>
      </c>
      <c r="E8" s="7">
        <v>115000</v>
      </c>
      <c r="F8" s="59" t="b">
        <f t="shared" si="0"/>
        <v>1</v>
      </c>
      <c r="G8" s="60" t="s">
        <v>11</v>
      </c>
      <c r="H8" s="60" t="s">
        <v>243</v>
      </c>
      <c r="I8" s="61">
        <v>115000</v>
      </c>
    </row>
    <row r="9" spans="2:9">
      <c r="B9" s="45" t="s">
        <v>110</v>
      </c>
      <c r="C9" s="18" t="s">
        <v>13</v>
      </c>
      <c r="D9" s="18" t="s">
        <v>142</v>
      </c>
      <c r="E9" s="7">
        <v>115000</v>
      </c>
      <c r="F9" s="59" t="b">
        <f t="shared" si="0"/>
        <v>1</v>
      </c>
      <c r="G9" s="60" t="s">
        <v>13</v>
      </c>
      <c r="H9" s="60" t="s">
        <v>244</v>
      </c>
      <c r="I9" s="61">
        <v>115000</v>
      </c>
    </row>
    <row r="10" spans="2:9">
      <c r="B10" s="45" t="s">
        <v>134</v>
      </c>
      <c r="C10" s="18" t="s">
        <v>15</v>
      </c>
      <c r="D10" s="18" t="s">
        <v>16</v>
      </c>
      <c r="E10" s="7">
        <v>100000</v>
      </c>
      <c r="F10" s="59" t="b">
        <f t="shared" si="0"/>
        <v>1</v>
      </c>
      <c r="G10" s="60" t="s">
        <v>15</v>
      </c>
      <c r="H10" s="60" t="s">
        <v>16</v>
      </c>
      <c r="I10" s="61">
        <v>100000</v>
      </c>
    </row>
    <row r="11" spans="2:9">
      <c r="B11" s="45" t="s">
        <v>126</v>
      </c>
      <c r="C11" s="18" t="s">
        <v>17</v>
      </c>
      <c r="D11" s="18" t="s">
        <v>18</v>
      </c>
      <c r="E11" s="7">
        <v>65000</v>
      </c>
      <c r="F11" s="59" t="b">
        <f t="shared" si="0"/>
        <v>1</v>
      </c>
      <c r="G11" s="60" t="s">
        <v>17</v>
      </c>
      <c r="H11" s="60" t="s">
        <v>18</v>
      </c>
      <c r="I11" s="61">
        <v>65000</v>
      </c>
    </row>
    <row r="12" spans="2:9">
      <c r="B12" s="46" t="s">
        <v>119</v>
      </c>
      <c r="C12" s="18" t="s">
        <v>19</v>
      </c>
      <c r="D12" s="18" t="s">
        <v>137</v>
      </c>
      <c r="E12" s="7">
        <v>65000</v>
      </c>
      <c r="F12" s="59" t="b">
        <f t="shared" si="0"/>
        <v>1</v>
      </c>
      <c r="G12" s="60" t="s">
        <v>19</v>
      </c>
      <c r="H12" s="60" t="s">
        <v>245</v>
      </c>
      <c r="I12" s="61">
        <v>65000</v>
      </c>
    </row>
    <row r="13" spans="2:9">
      <c r="B13" s="45" t="s">
        <v>102</v>
      </c>
      <c r="C13" s="18" t="s">
        <v>20</v>
      </c>
      <c r="D13" s="18" t="s">
        <v>227</v>
      </c>
      <c r="E13" s="7">
        <v>45000</v>
      </c>
      <c r="F13" s="59" t="b">
        <f t="shared" si="0"/>
        <v>1</v>
      </c>
      <c r="G13" s="60" t="s">
        <v>20</v>
      </c>
      <c r="H13" s="60" t="s">
        <v>246</v>
      </c>
      <c r="I13" s="61">
        <v>45000</v>
      </c>
    </row>
    <row r="14" spans="2:9">
      <c r="B14" s="45" t="s">
        <v>117</v>
      </c>
      <c r="C14" s="18" t="s">
        <v>22</v>
      </c>
      <c r="D14" s="18" t="s">
        <v>23</v>
      </c>
      <c r="E14" s="7">
        <v>65000</v>
      </c>
      <c r="F14" s="59" t="b">
        <f t="shared" si="0"/>
        <v>1</v>
      </c>
      <c r="G14" s="60" t="s">
        <v>22</v>
      </c>
      <c r="H14" s="60" t="s">
        <v>23</v>
      </c>
      <c r="I14" s="61">
        <v>65000</v>
      </c>
    </row>
    <row r="15" spans="2:9">
      <c r="B15" s="45" t="s">
        <v>127</v>
      </c>
      <c r="C15" s="18" t="s">
        <v>24</v>
      </c>
      <c r="D15" s="18" t="s">
        <v>16</v>
      </c>
      <c r="E15" s="7">
        <v>90000</v>
      </c>
      <c r="F15" s="59" t="b">
        <f t="shared" si="0"/>
        <v>1</v>
      </c>
      <c r="G15" s="60" t="s">
        <v>24</v>
      </c>
      <c r="H15" s="60" t="s">
        <v>16</v>
      </c>
      <c r="I15" s="61">
        <v>90000</v>
      </c>
    </row>
    <row r="16" spans="2:9">
      <c r="B16" s="45" t="s">
        <v>102</v>
      </c>
      <c r="C16" s="18" t="s">
        <v>25</v>
      </c>
      <c r="D16" s="18" t="s">
        <v>21</v>
      </c>
      <c r="E16" s="7">
        <v>45000</v>
      </c>
      <c r="F16" s="59" t="b">
        <f t="shared" si="0"/>
        <v>1</v>
      </c>
      <c r="G16" s="60" t="s">
        <v>25</v>
      </c>
      <c r="H16" s="60" t="s">
        <v>21</v>
      </c>
      <c r="I16" s="61">
        <v>45000</v>
      </c>
    </row>
    <row r="17" spans="2:9">
      <c r="B17" s="45" t="s">
        <v>196</v>
      </c>
      <c r="C17" s="18" t="s">
        <v>197</v>
      </c>
      <c r="D17" s="18" t="s">
        <v>221</v>
      </c>
      <c r="E17" s="7">
        <v>92000</v>
      </c>
      <c r="F17" s="59" t="b">
        <f t="shared" si="0"/>
        <v>1</v>
      </c>
      <c r="G17" s="18" t="s">
        <v>197</v>
      </c>
      <c r="H17" s="60" t="s">
        <v>247</v>
      </c>
      <c r="I17" s="61">
        <v>92000</v>
      </c>
    </row>
    <row r="18" spans="2:9">
      <c r="B18" s="45" t="s">
        <v>106</v>
      </c>
      <c r="C18" s="18" t="s">
        <v>26</v>
      </c>
      <c r="D18" s="18" t="s">
        <v>27</v>
      </c>
      <c r="E18" s="7">
        <v>60000</v>
      </c>
      <c r="F18" s="59" t="b">
        <f t="shared" si="0"/>
        <v>1</v>
      </c>
      <c r="G18" s="60" t="s">
        <v>26</v>
      </c>
      <c r="H18" s="60" t="s">
        <v>27</v>
      </c>
      <c r="I18" s="61">
        <v>60000</v>
      </c>
    </row>
    <row r="19" spans="2:9">
      <c r="B19" s="46" t="s">
        <v>118</v>
      </c>
      <c r="C19" s="24" t="s">
        <v>28</v>
      </c>
      <c r="D19" s="18" t="s">
        <v>145</v>
      </c>
      <c r="E19" s="7">
        <v>65000</v>
      </c>
      <c r="F19" s="59" t="b">
        <f t="shared" si="0"/>
        <v>1</v>
      </c>
      <c r="G19" s="60" t="s">
        <v>28</v>
      </c>
      <c r="H19" s="60" t="s">
        <v>145</v>
      </c>
      <c r="I19" s="61">
        <v>65000</v>
      </c>
    </row>
    <row r="20" spans="2:9">
      <c r="B20" s="45" t="s">
        <v>131</v>
      </c>
      <c r="C20" s="18" t="s">
        <v>30</v>
      </c>
      <c r="D20" s="18" t="s">
        <v>180</v>
      </c>
      <c r="E20" s="7">
        <v>97500</v>
      </c>
      <c r="F20" s="59" t="b">
        <f t="shared" si="0"/>
        <v>1</v>
      </c>
      <c r="G20" s="60" t="s">
        <v>30</v>
      </c>
      <c r="H20" s="60" t="s">
        <v>16</v>
      </c>
      <c r="I20" s="61">
        <v>97500</v>
      </c>
    </row>
    <row r="21" spans="2:9">
      <c r="B21" s="45" t="s">
        <v>129</v>
      </c>
      <c r="C21" s="18" t="s">
        <v>193</v>
      </c>
      <c r="D21" s="18" t="s">
        <v>220</v>
      </c>
      <c r="E21" s="7">
        <v>115000</v>
      </c>
      <c r="F21" s="59" t="b">
        <f t="shared" si="0"/>
        <v>1</v>
      </c>
      <c r="G21" s="60" t="s">
        <v>193</v>
      </c>
      <c r="H21" s="60" t="s">
        <v>248</v>
      </c>
      <c r="I21" s="61">
        <v>115000</v>
      </c>
    </row>
    <row r="22" spans="2:9">
      <c r="B22" s="45" t="s">
        <v>135</v>
      </c>
      <c r="C22" s="18" t="s">
        <v>31</v>
      </c>
      <c r="D22" s="18" t="s">
        <v>224</v>
      </c>
      <c r="E22" s="7">
        <v>70000</v>
      </c>
      <c r="F22" s="59" t="b">
        <f t="shared" si="0"/>
        <v>1</v>
      </c>
      <c r="G22" s="60" t="s">
        <v>31</v>
      </c>
      <c r="H22" s="60" t="s">
        <v>249</v>
      </c>
      <c r="I22" s="61">
        <v>70000</v>
      </c>
    </row>
    <row r="23" spans="2:9">
      <c r="B23" s="45" t="s">
        <v>102</v>
      </c>
      <c r="C23" s="18" t="s">
        <v>32</v>
      </c>
      <c r="D23" s="18" t="s">
        <v>21</v>
      </c>
      <c r="E23" s="7">
        <v>45000</v>
      </c>
      <c r="F23" s="59" t="b">
        <f t="shared" si="0"/>
        <v>1</v>
      </c>
      <c r="G23" s="60" t="s">
        <v>32</v>
      </c>
      <c r="H23" s="60" t="s">
        <v>21</v>
      </c>
      <c r="I23" s="61">
        <v>45000</v>
      </c>
    </row>
    <row r="24" spans="2:9">
      <c r="B24" s="45" t="s">
        <v>109</v>
      </c>
      <c r="C24" s="18" t="s">
        <v>33</v>
      </c>
      <c r="D24" s="18" t="s">
        <v>34</v>
      </c>
      <c r="E24" s="7">
        <v>50000</v>
      </c>
      <c r="F24" s="59" t="b">
        <f t="shared" si="0"/>
        <v>1</v>
      </c>
      <c r="G24" s="60" t="s">
        <v>33</v>
      </c>
      <c r="H24" s="60" t="s">
        <v>34</v>
      </c>
      <c r="I24" s="61">
        <v>50000</v>
      </c>
    </row>
    <row r="25" spans="2:9">
      <c r="B25" s="45" t="s">
        <v>125</v>
      </c>
      <c r="C25" s="18" t="s">
        <v>35</v>
      </c>
      <c r="D25" s="18" t="s">
        <v>216</v>
      </c>
      <c r="E25" s="7">
        <v>90000</v>
      </c>
      <c r="F25" s="59" t="b">
        <f t="shared" si="0"/>
        <v>1</v>
      </c>
      <c r="G25" s="60" t="s">
        <v>35</v>
      </c>
      <c r="H25" s="60" t="s">
        <v>12</v>
      </c>
      <c r="I25" s="61">
        <v>90000</v>
      </c>
    </row>
    <row r="26" spans="2:9">
      <c r="B26" s="45" t="s">
        <v>113</v>
      </c>
      <c r="C26" s="18" t="s">
        <v>36</v>
      </c>
      <c r="D26" s="18" t="s">
        <v>209</v>
      </c>
      <c r="E26" s="7">
        <v>65000</v>
      </c>
      <c r="F26" s="59" t="b">
        <f t="shared" si="0"/>
        <v>1</v>
      </c>
      <c r="G26" s="60" t="s">
        <v>36</v>
      </c>
      <c r="H26" s="60" t="s">
        <v>250</v>
      </c>
      <c r="I26" s="61">
        <v>65000</v>
      </c>
    </row>
    <row r="27" spans="2:9">
      <c r="B27" s="45" t="s">
        <v>181</v>
      </c>
      <c r="C27" s="18" t="s">
        <v>182</v>
      </c>
      <c r="D27" s="18" t="s">
        <v>183</v>
      </c>
      <c r="E27" s="7">
        <v>65000</v>
      </c>
      <c r="F27" s="59" t="b">
        <f t="shared" si="0"/>
        <v>1</v>
      </c>
      <c r="G27" s="60" t="s">
        <v>182</v>
      </c>
      <c r="H27" s="60" t="s">
        <v>251</v>
      </c>
      <c r="I27" s="61">
        <v>65000</v>
      </c>
    </row>
    <row r="28" spans="2:9">
      <c r="B28" s="45" t="s">
        <v>121</v>
      </c>
      <c r="C28" s="18" t="s">
        <v>37</v>
      </c>
      <c r="D28" s="18" t="s">
        <v>38</v>
      </c>
      <c r="E28" s="7">
        <v>65000</v>
      </c>
      <c r="F28" s="59" t="b">
        <f t="shared" si="0"/>
        <v>1</v>
      </c>
      <c r="G28" s="60" t="s">
        <v>37</v>
      </c>
      <c r="H28" s="60" t="s">
        <v>38</v>
      </c>
      <c r="I28" s="61">
        <v>65000</v>
      </c>
    </row>
    <row r="29" spans="2:9">
      <c r="B29" s="45" t="s">
        <v>201</v>
      </c>
      <c r="C29" s="24" t="s">
        <v>230</v>
      </c>
      <c r="D29" s="24" t="s">
        <v>231</v>
      </c>
      <c r="E29" s="29">
        <v>45000</v>
      </c>
      <c r="F29" s="59" t="b">
        <f t="shared" si="0"/>
        <v>1</v>
      </c>
      <c r="G29" s="60" t="s">
        <v>230</v>
      </c>
      <c r="H29" s="60" t="s">
        <v>252</v>
      </c>
      <c r="I29" s="61">
        <v>45000</v>
      </c>
    </row>
    <row r="30" spans="2:9">
      <c r="B30" s="45" t="s">
        <v>102</v>
      </c>
      <c r="C30" s="18" t="s">
        <v>39</v>
      </c>
      <c r="D30" s="18" t="s">
        <v>227</v>
      </c>
      <c r="E30" s="7">
        <v>45000</v>
      </c>
      <c r="F30" s="59" t="b">
        <f t="shared" si="0"/>
        <v>1</v>
      </c>
      <c r="G30" s="60" t="s">
        <v>39</v>
      </c>
      <c r="H30" s="60" t="s">
        <v>246</v>
      </c>
      <c r="I30" s="61">
        <v>45000</v>
      </c>
    </row>
    <row r="31" spans="2:9">
      <c r="B31" s="45" t="s">
        <v>107</v>
      </c>
      <c r="C31" s="18" t="s">
        <v>40</v>
      </c>
      <c r="D31" s="18" t="s">
        <v>226</v>
      </c>
      <c r="E31" s="7">
        <v>56463.92</v>
      </c>
      <c r="F31" s="59" t="b">
        <f t="shared" si="0"/>
        <v>1</v>
      </c>
      <c r="G31" s="60" t="s">
        <v>40</v>
      </c>
      <c r="H31" s="60" t="s">
        <v>12</v>
      </c>
      <c r="I31" s="61">
        <v>56463.92</v>
      </c>
    </row>
    <row r="32" spans="2:9">
      <c r="B32" s="46" t="s">
        <v>119</v>
      </c>
      <c r="C32" s="18" t="s">
        <v>41</v>
      </c>
      <c r="D32" s="18" t="s">
        <v>21</v>
      </c>
      <c r="E32" s="7">
        <v>45000</v>
      </c>
      <c r="F32" s="59" t="b">
        <f t="shared" si="0"/>
        <v>1</v>
      </c>
      <c r="G32" s="60" t="s">
        <v>41</v>
      </c>
      <c r="H32" s="60" t="s">
        <v>21</v>
      </c>
      <c r="I32" s="61">
        <v>45000</v>
      </c>
    </row>
    <row r="33" spans="2:9">
      <c r="B33" s="45" t="s">
        <v>184</v>
      </c>
      <c r="C33" s="62" t="s">
        <v>185</v>
      </c>
      <c r="D33" s="62" t="s">
        <v>212</v>
      </c>
      <c r="E33" s="63">
        <v>115000</v>
      </c>
      <c r="F33" s="59" t="b">
        <f t="shared" si="0"/>
        <v>0</v>
      </c>
      <c r="G33" s="64"/>
      <c r="H33" s="64"/>
      <c r="I33" s="65"/>
    </row>
    <row r="34" spans="2:9">
      <c r="B34" s="45" t="s">
        <v>103</v>
      </c>
      <c r="C34" s="18" t="s">
        <v>42</v>
      </c>
      <c r="D34" s="18" t="s">
        <v>43</v>
      </c>
      <c r="E34" s="7">
        <v>65000</v>
      </c>
      <c r="F34" s="59" t="b">
        <f t="shared" si="0"/>
        <v>1</v>
      </c>
      <c r="G34" s="60" t="s">
        <v>42</v>
      </c>
      <c r="H34" s="60" t="s">
        <v>43</v>
      </c>
      <c r="I34" s="61">
        <v>65000</v>
      </c>
    </row>
    <row r="35" spans="2:9">
      <c r="B35" s="45" t="s">
        <v>100</v>
      </c>
      <c r="C35" s="18" t="s">
        <v>44</v>
      </c>
      <c r="D35" s="18" t="s">
        <v>228</v>
      </c>
      <c r="E35" s="7">
        <v>75000</v>
      </c>
      <c r="F35" s="59" t="b">
        <f t="shared" si="0"/>
        <v>1</v>
      </c>
      <c r="G35" s="60" t="s">
        <v>44</v>
      </c>
      <c r="H35" s="60" t="s">
        <v>12</v>
      </c>
      <c r="I35" s="61">
        <v>75000</v>
      </c>
    </row>
    <row r="36" spans="2:9">
      <c r="B36" s="45" t="s">
        <v>128</v>
      </c>
      <c r="C36" s="18" t="s">
        <v>45</v>
      </c>
      <c r="D36" s="18" t="s">
        <v>218</v>
      </c>
      <c r="E36" s="7">
        <v>65000</v>
      </c>
      <c r="F36" s="59" t="b">
        <f t="shared" si="0"/>
        <v>1</v>
      </c>
      <c r="G36" s="60" t="s">
        <v>45</v>
      </c>
      <c r="H36" s="60" t="s">
        <v>5</v>
      </c>
      <c r="I36" s="61">
        <v>65000</v>
      </c>
    </row>
    <row r="37" spans="2:9">
      <c r="B37" s="45" t="s">
        <v>102</v>
      </c>
      <c r="C37" s="18" t="s">
        <v>46</v>
      </c>
      <c r="D37" s="18" t="s">
        <v>227</v>
      </c>
      <c r="E37" s="7">
        <v>45000</v>
      </c>
      <c r="F37" s="59" t="b">
        <f t="shared" si="0"/>
        <v>1</v>
      </c>
      <c r="G37" s="60" t="s">
        <v>46</v>
      </c>
      <c r="H37" s="60" t="s">
        <v>246</v>
      </c>
      <c r="I37" s="61">
        <v>45000</v>
      </c>
    </row>
    <row r="38" spans="2:9">
      <c r="B38" s="45" t="s">
        <v>129</v>
      </c>
      <c r="C38" s="24" t="s">
        <v>47</v>
      </c>
      <c r="D38" s="18" t="s">
        <v>219</v>
      </c>
      <c r="E38" s="29">
        <v>65000</v>
      </c>
      <c r="F38" s="59" t="b">
        <f t="shared" si="0"/>
        <v>1</v>
      </c>
      <c r="G38" s="60" t="s">
        <v>47</v>
      </c>
      <c r="H38" s="60" t="s">
        <v>253</v>
      </c>
      <c r="I38" s="61">
        <v>65000</v>
      </c>
    </row>
    <row r="39" spans="2:9">
      <c r="B39" s="45" t="s">
        <v>191</v>
      </c>
      <c r="C39" s="18" t="s">
        <v>190</v>
      </c>
      <c r="D39" s="18" t="s">
        <v>192</v>
      </c>
      <c r="E39" s="7">
        <v>65000</v>
      </c>
      <c r="F39" s="59" t="b">
        <f t="shared" si="0"/>
        <v>1</v>
      </c>
      <c r="G39" s="60" t="s">
        <v>190</v>
      </c>
      <c r="H39" s="60" t="s">
        <v>192</v>
      </c>
      <c r="I39" s="61">
        <v>65000</v>
      </c>
    </row>
    <row r="40" spans="2:9">
      <c r="B40" s="45" t="s">
        <v>102</v>
      </c>
      <c r="C40" s="18" t="s">
        <v>48</v>
      </c>
      <c r="D40" s="18" t="s">
        <v>227</v>
      </c>
      <c r="E40" s="7">
        <v>45000</v>
      </c>
      <c r="F40" s="59" t="b">
        <f t="shared" si="0"/>
        <v>1</v>
      </c>
      <c r="G40" s="60" t="s">
        <v>48</v>
      </c>
      <c r="H40" s="60" t="s">
        <v>21</v>
      </c>
      <c r="I40" s="61">
        <v>45000</v>
      </c>
    </row>
    <row r="41" spans="2:9">
      <c r="B41" s="45" t="s">
        <v>133</v>
      </c>
      <c r="C41" s="18" t="s">
        <v>49</v>
      </c>
      <c r="D41" s="18" t="s">
        <v>223</v>
      </c>
      <c r="E41" s="7">
        <v>80000</v>
      </c>
      <c r="F41" s="59" t="b">
        <f t="shared" si="0"/>
        <v>1</v>
      </c>
      <c r="G41" s="60" t="s">
        <v>49</v>
      </c>
      <c r="H41" s="60" t="s">
        <v>254</v>
      </c>
      <c r="I41" s="61">
        <v>80000</v>
      </c>
    </row>
    <row r="42" spans="2:9">
      <c r="B42" s="45" t="s">
        <v>104</v>
      </c>
      <c r="C42" s="18" t="s">
        <v>50</v>
      </c>
      <c r="D42" s="18" t="s">
        <v>143</v>
      </c>
      <c r="E42" s="7">
        <v>45000</v>
      </c>
      <c r="F42" s="59" t="b">
        <f t="shared" si="0"/>
        <v>1</v>
      </c>
      <c r="G42" s="60" t="s">
        <v>50</v>
      </c>
      <c r="H42" s="60" t="s">
        <v>255</v>
      </c>
      <c r="I42" s="61">
        <v>45000</v>
      </c>
    </row>
    <row r="43" spans="2:9">
      <c r="B43" s="45" t="s">
        <v>109</v>
      </c>
      <c r="C43" s="18" t="s">
        <v>51</v>
      </c>
      <c r="D43" s="18" t="s">
        <v>141</v>
      </c>
      <c r="E43" s="7">
        <v>65000</v>
      </c>
      <c r="F43" s="59" t="b">
        <f t="shared" si="0"/>
        <v>1</v>
      </c>
      <c r="G43" s="60" t="s">
        <v>51</v>
      </c>
      <c r="H43" s="60" t="s">
        <v>256</v>
      </c>
      <c r="I43" s="61">
        <v>65000</v>
      </c>
    </row>
    <row r="44" spans="2:9">
      <c r="B44" s="46" t="s">
        <v>118</v>
      </c>
      <c r="C44" s="18" t="s">
        <v>52</v>
      </c>
      <c r="D44" s="18" t="s">
        <v>145</v>
      </c>
      <c r="E44" s="7">
        <v>85000</v>
      </c>
      <c r="F44" s="59" t="b">
        <f t="shared" si="0"/>
        <v>1</v>
      </c>
      <c r="G44" s="60" t="s">
        <v>52</v>
      </c>
      <c r="H44" s="60" t="s">
        <v>145</v>
      </c>
      <c r="I44" s="61">
        <v>85000</v>
      </c>
    </row>
    <row r="45" spans="2:9">
      <c r="B45" s="45" t="s">
        <v>201</v>
      </c>
      <c r="C45" s="24" t="s">
        <v>53</v>
      </c>
      <c r="D45" s="24" t="s">
        <v>38</v>
      </c>
      <c r="E45" s="29">
        <v>65000</v>
      </c>
      <c r="F45" s="59" t="b">
        <f t="shared" si="0"/>
        <v>1</v>
      </c>
      <c r="G45" s="60" t="s">
        <v>53</v>
      </c>
      <c r="H45" s="60" t="s">
        <v>38</v>
      </c>
      <c r="I45" s="61">
        <v>65000</v>
      </c>
    </row>
    <row r="46" spans="2:9">
      <c r="B46" s="45" t="s">
        <v>124</v>
      </c>
      <c r="C46" s="18" t="s">
        <v>54</v>
      </c>
      <c r="D46" s="18" t="s">
        <v>143</v>
      </c>
      <c r="E46" s="7">
        <v>90000</v>
      </c>
      <c r="F46" s="59" t="b">
        <f t="shared" si="0"/>
        <v>1</v>
      </c>
      <c r="G46" s="60" t="s">
        <v>54</v>
      </c>
      <c r="H46" s="60" t="s">
        <v>255</v>
      </c>
      <c r="I46" s="61">
        <v>90000</v>
      </c>
    </row>
    <row r="47" spans="2:9">
      <c r="B47" s="45" t="s">
        <v>128</v>
      </c>
      <c r="C47" s="18" t="s">
        <v>55</v>
      </c>
      <c r="D47" s="18" t="s">
        <v>218</v>
      </c>
      <c r="E47" s="7">
        <v>65000</v>
      </c>
      <c r="F47" s="59" t="b">
        <f t="shared" si="0"/>
        <v>1</v>
      </c>
      <c r="G47" s="60" t="s">
        <v>55</v>
      </c>
      <c r="H47" s="60" t="s">
        <v>257</v>
      </c>
      <c r="I47" s="61">
        <v>65000</v>
      </c>
    </row>
    <row r="48" spans="2:9">
      <c r="B48" s="45" t="s">
        <v>134</v>
      </c>
      <c r="C48" s="18" t="s">
        <v>232</v>
      </c>
      <c r="D48" s="18" t="s">
        <v>7</v>
      </c>
      <c r="E48" s="7">
        <v>45000</v>
      </c>
      <c r="F48" s="59" t="b">
        <f t="shared" si="0"/>
        <v>1</v>
      </c>
      <c r="G48" s="60" t="s">
        <v>232</v>
      </c>
      <c r="H48" s="60" t="s">
        <v>7</v>
      </c>
      <c r="I48" s="61">
        <v>45000</v>
      </c>
    </row>
    <row r="49" spans="2:9">
      <c r="B49" s="45" t="s">
        <v>233</v>
      </c>
      <c r="C49" s="18" t="s">
        <v>203</v>
      </c>
      <c r="D49" s="18" t="s">
        <v>234</v>
      </c>
      <c r="E49" s="7">
        <v>90000</v>
      </c>
      <c r="F49" s="59" t="b">
        <f t="shared" si="0"/>
        <v>1</v>
      </c>
      <c r="G49" s="60" t="s">
        <v>203</v>
      </c>
      <c r="H49" s="60" t="s">
        <v>258</v>
      </c>
      <c r="I49" s="61">
        <v>90000</v>
      </c>
    </row>
    <row r="50" spans="2:9">
      <c r="B50" s="45" t="s">
        <v>111</v>
      </c>
      <c r="C50" s="18" t="s">
        <v>56</v>
      </c>
      <c r="D50" s="18" t="s">
        <v>140</v>
      </c>
      <c r="E50" s="7">
        <v>65000</v>
      </c>
      <c r="F50" s="59" t="b">
        <f t="shared" si="0"/>
        <v>1</v>
      </c>
      <c r="G50" s="60" t="s">
        <v>56</v>
      </c>
      <c r="H50" s="60" t="s">
        <v>259</v>
      </c>
      <c r="I50" s="61">
        <v>65000</v>
      </c>
    </row>
    <row r="51" spans="2:9">
      <c r="B51" s="45" t="s">
        <v>196</v>
      </c>
      <c r="C51" s="24" t="s">
        <v>57</v>
      </c>
      <c r="D51" s="24" t="s">
        <v>14</v>
      </c>
      <c r="E51" s="29">
        <v>45000</v>
      </c>
      <c r="F51" s="59" t="b">
        <f t="shared" si="0"/>
        <v>1</v>
      </c>
      <c r="G51" s="60" t="s">
        <v>57</v>
      </c>
      <c r="H51" s="60" t="s">
        <v>7</v>
      </c>
      <c r="I51" s="61">
        <v>45000</v>
      </c>
    </row>
    <row r="52" spans="2:9">
      <c r="B52" s="45" t="s">
        <v>123</v>
      </c>
      <c r="C52" s="18" t="s">
        <v>58</v>
      </c>
      <c r="D52" s="18" t="s">
        <v>59</v>
      </c>
      <c r="E52" s="7">
        <v>65000</v>
      </c>
      <c r="F52" s="59" t="b">
        <f t="shared" si="0"/>
        <v>1</v>
      </c>
      <c r="G52" s="60" t="s">
        <v>58</v>
      </c>
      <c r="H52" s="60" t="s">
        <v>59</v>
      </c>
      <c r="I52" s="61">
        <v>65000</v>
      </c>
    </row>
    <row r="53" spans="2:9">
      <c r="B53" s="45" t="s">
        <v>110</v>
      </c>
      <c r="C53" s="18" t="s">
        <v>60</v>
      </c>
      <c r="D53" s="18" t="s">
        <v>208</v>
      </c>
      <c r="E53" s="7">
        <v>45000</v>
      </c>
      <c r="F53" s="59" t="b">
        <f t="shared" si="0"/>
        <v>1</v>
      </c>
      <c r="G53" s="60" t="s">
        <v>60</v>
      </c>
      <c r="H53" s="60" t="s">
        <v>14</v>
      </c>
      <c r="I53" s="61">
        <v>45000</v>
      </c>
    </row>
    <row r="54" spans="2:9">
      <c r="B54" s="45" t="s">
        <v>105</v>
      </c>
      <c r="C54" s="18" t="s">
        <v>61</v>
      </c>
      <c r="D54" s="18" t="s">
        <v>183</v>
      </c>
      <c r="E54" s="7">
        <v>65000</v>
      </c>
      <c r="F54" s="59" t="b">
        <f t="shared" si="0"/>
        <v>1</v>
      </c>
      <c r="G54" s="60" t="s">
        <v>61</v>
      </c>
      <c r="H54" s="60" t="s">
        <v>5</v>
      </c>
      <c r="I54" s="61">
        <v>65000</v>
      </c>
    </row>
    <row r="55" spans="2:9">
      <c r="B55" s="45" t="s">
        <v>103</v>
      </c>
      <c r="C55" s="18" t="s">
        <v>204</v>
      </c>
      <c r="D55" s="18" t="s">
        <v>229</v>
      </c>
      <c r="E55" s="7">
        <v>115000</v>
      </c>
      <c r="F55" s="59" t="b">
        <f t="shared" si="0"/>
        <v>1</v>
      </c>
      <c r="G55" s="60" t="s">
        <v>204</v>
      </c>
      <c r="H55" s="60" t="s">
        <v>260</v>
      </c>
      <c r="I55" s="61">
        <v>115000</v>
      </c>
    </row>
    <row r="56" spans="2:9">
      <c r="B56" s="45" t="s">
        <v>127</v>
      </c>
      <c r="C56" s="18" t="s">
        <v>62</v>
      </c>
      <c r="D56" s="18" t="s">
        <v>43</v>
      </c>
      <c r="E56" s="7">
        <v>65000</v>
      </c>
      <c r="F56" s="59" t="b">
        <f t="shared" si="0"/>
        <v>1</v>
      </c>
      <c r="G56" s="60" t="s">
        <v>62</v>
      </c>
      <c r="H56" s="60" t="s">
        <v>43</v>
      </c>
      <c r="I56" s="61">
        <v>65000</v>
      </c>
    </row>
    <row r="57" spans="2:9">
      <c r="B57" s="46" t="s">
        <v>119</v>
      </c>
      <c r="C57" s="18" t="s">
        <v>63</v>
      </c>
      <c r="D57" s="18" t="s">
        <v>64</v>
      </c>
      <c r="E57" s="7">
        <v>65000</v>
      </c>
      <c r="F57" s="59" t="b">
        <f t="shared" si="0"/>
        <v>1</v>
      </c>
      <c r="G57" s="60" t="s">
        <v>63</v>
      </c>
      <c r="H57" s="60" t="s">
        <v>64</v>
      </c>
      <c r="I57" s="61">
        <v>65000</v>
      </c>
    </row>
    <row r="58" spans="2:9">
      <c r="B58" s="45" t="s">
        <v>117</v>
      </c>
      <c r="C58" s="18" t="s">
        <v>65</v>
      </c>
      <c r="D58" s="18" t="s">
        <v>12</v>
      </c>
      <c r="E58" s="7">
        <v>75000</v>
      </c>
      <c r="F58" s="59" t="b">
        <f t="shared" si="0"/>
        <v>1</v>
      </c>
      <c r="G58" s="60" t="s">
        <v>65</v>
      </c>
      <c r="H58" s="60" t="s">
        <v>12</v>
      </c>
      <c r="I58" s="61">
        <v>75000</v>
      </c>
    </row>
    <row r="59" spans="2:9">
      <c r="B59" s="45" t="s">
        <v>100</v>
      </c>
      <c r="C59" s="18" t="s">
        <v>66</v>
      </c>
      <c r="D59" s="18" t="s">
        <v>225</v>
      </c>
      <c r="E59" s="7">
        <v>45000</v>
      </c>
      <c r="F59" s="59" t="b">
        <f t="shared" si="0"/>
        <v>1</v>
      </c>
      <c r="G59" s="60" t="s">
        <v>66</v>
      </c>
      <c r="H59" s="60" t="s">
        <v>261</v>
      </c>
      <c r="I59" s="61">
        <v>45000</v>
      </c>
    </row>
    <row r="60" spans="2:9">
      <c r="B60" s="45" t="s">
        <v>107</v>
      </c>
      <c r="C60" s="18" t="s">
        <v>67</v>
      </c>
      <c r="D60" s="18" t="s">
        <v>226</v>
      </c>
      <c r="E60" s="7">
        <v>60000</v>
      </c>
      <c r="F60" s="59" t="b">
        <f t="shared" si="0"/>
        <v>1</v>
      </c>
      <c r="G60" s="60" t="s">
        <v>67</v>
      </c>
      <c r="H60" s="60" t="s">
        <v>12</v>
      </c>
      <c r="I60" s="61">
        <v>60000</v>
      </c>
    </row>
    <row r="61" spans="2:9">
      <c r="B61" s="45" t="s">
        <v>103</v>
      </c>
      <c r="C61" s="18" t="s">
        <v>68</v>
      </c>
      <c r="D61" s="18" t="s">
        <v>5</v>
      </c>
      <c r="E61" s="7">
        <v>65000</v>
      </c>
      <c r="F61" s="59" t="b">
        <f t="shared" si="0"/>
        <v>1</v>
      </c>
      <c r="G61" s="60" t="s">
        <v>68</v>
      </c>
      <c r="H61" s="60" t="s">
        <v>5</v>
      </c>
      <c r="I61" s="61">
        <v>65000</v>
      </c>
    </row>
    <row r="62" spans="2:9">
      <c r="B62" s="45" t="s">
        <v>115</v>
      </c>
      <c r="C62" s="18" t="s">
        <v>69</v>
      </c>
      <c r="D62" s="18" t="s">
        <v>139</v>
      </c>
      <c r="E62" s="7">
        <v>65000</v>
      </c>
      <c r="F62" s="59" t="b">
        <f t="shared" si="0"/>
        <v>1</v>
      </c>
      <c r="G62" s="60" t="s">
        <v>69</v>
      </c>
      <c r="H62" s="60" t="s">
        <v>262</v>
      </c>
      <c r="I62" s="61">
        <v>65000</v>
      </c>
    </row>
    <row r="63" spans="2:9">
      <c r="B63" s="45" t="s">
        <v>136</v>
      </c>
      <c r="C63" s="18" t="s">
        <v>70</v>
      </c>
      <c r="D63" s="18" t="s">
        <v>180</v>
      </c>
      <c r="E63" s="7">
        <v>89250</v>
      </c>
      <c r="F63" s="59" t="b">
        <f t="shared" si="0"/>
        <v>1</v>
      </c>
      <c r="G63" s="60" t="s">
        <v>70</v>
      </c>
      <c r="H63" s="60" t="s">
        <v>16</v>
      </c>
      <c r="I63" s="61">
        <v>89250</v>
      </c>
    </row>
    <row r="64" spans="2:9">
      <c r="B64" s="45" t="s">
        <v>112</v>
      </c>
      <c r="C64" s="18" t="s">
        <v>71</v>
      </c>
      <c r="D64" s="18" t="s">
        <v>207</v>
      </c>
      <c r="E64" s="7">
        <v>155000</v>
      </c>
      <c r="F64" s="59" t="b">
        <f t="shared" si="0"/>
        <v>1</v>
      </c>
      <c r="G64" s="60" t="s">
        <v>71</v>
      </c>
      <c r="H64" s="60" t="s">
        <v>248</v>
      </c>
      <c r="I64" s="61">
        <v>155000</v>
      </c>
    </row>
    <row r="65" spans="2:9">
      <c r="B65" s="45" t="s">
        <v>130</v>
      </c>
      <c r="C65" s="18" t="s">
        <v>73</v>
      </c>
      <c r="D65" s="18" t="s">
        <v>74</v>
      </c>
      <c r="E65" s="7">
        <v>80000</v>
      </c>
      <c r="F65" s="59" t="b">
        <f t="shared" si="0"/>
        <v>1</v>
      </c>
      <c r="G65" s="60" t="s">
        <v>73</v>
      </c>
      <c r="H65" s="60" t="s">
        <v>74</v>
      </c>
      <c r="I65" s="61">
        <v>80000</v>
      </c>
    </row>
    <row r="66" spans="2:9">
      <c r="B66" s="45" t="s">
        <v>200</v>
      </c>
      <c r="C66" s="24" t="s">
        <v>186</v>
      </c>
      <c r="D66" s="24" t="s">
        <v>187</v>
      </c>
      <c r="E66" s="29">
        <v>125000</v>
      </c>
      <c r="F66" s="59" t="b">
        <f t="shared" si="0"/>
        <v>1</v>
      </c>
      <c r="G66" s="60" t="s">
        <v>186</v>
      </c>
      <c r="H66" s="60" t="s">
        <v>263</v>
      </c>
      <c r="I66" s="61">
        <v>125000</v>
      </c>
    </row>
    <row r="67" spans="2:9">
      <c r="B67" s="45" t="s">
        <v>134</v>
      </c>
      <c r="C67" s="18" t="s">
        <v>75</v>
      </c>
      <c r="D67" s="18" t="s">
        <v>5</v>
      </c>
      <c r="E67" s="7">
        <v>65000</v>
      </c>
      <c r="F67" s="59" t="b">
        <f t="shared" si="0"/>
        <v>1</v>
      </c>
      <c r="G67" s="60" t="s">
        <v>75</v>
      </c>
      <c r="H67" s="60" t="s">
        <v>5</v>
      </c>
      <c r="I67" s="61">
        <v>65000</v>
      </c>
    </row>
    <row r="68" spans="2:9">
      <c r="B68" s="45" t="s">
        <v>136</v>
      </c>
      <c r="C68" s="18" t="s">
        <v>76</v>
      </c>
      <c r="D68" s="18" t="s">
        <v>12</v>
      </c>
      <c r="E68" s="7">
        <v>50000</v>
      </c>
      <c r="F68" s="59" t="b">
        <f t="shared" ref="F68:F96" si="1">C68=G68</f>
        <v>1</v>
      </c>
      <c r="G68" s="60" t="s">
        <v>76</v>
      </c>
      <c r="H68" s="60" t="s">
        <v>12</v>
      </c>
      <c r="I68" s="61">
        <v>50000</v>
      </c>
    </row>
    <row r="69" spans="2:9">
      <c r="B69" s="45" t="s">
        <v>114</v>
      </c>
      <c r="C69" s="18" t="s">
        <v>77</v>
      </c>
      <c r="D69" s="18" t="s">
        <v>211</v>
      </c>
      <c r="E69" s="7">
        <v>115000</v>
      </c>
      <c r="F69" s="59" t="b">
        <f t="shared" si="1"/>
        <v>1</v>
      </c>
      <c r="G69" s="60" t="s">
        <v>77</v>
      </c>
      <c r="H69" s="60" t="s">
        <v>264</v>
      </c>
      <c r="I69" s="61">
        <v>115000</v>
      </c>
    </row>
    <row r="70" spans="2:9">
      <c r="B70" s="45" t="s">
        <v>103</v>
      </c>
      <c r="C70" s="18" t="s">
        <v>78</v>
      </c>
      <c r="D70" s="18" t="s">
        <v>29</v>
      </c>
      <c r="E70" s="7">
        <v>48400</v>
      </c>
      <c r="F70" s="59" t="b">
        <f t="shared" si="1"/>
        <v>1</v>
      </c>
      <c r="G70" s="60" t="s">
        <v>78</v>
      </c>
      <c r="H70" s="60" t="s">
        <v>29</v>
      </c>
      <c r="I70" s="61">
        <v>48400</v>
      </c>
    </row>
    <row r="71" spans="2:9">
      <c r="B71" s="47" t="s">
        <v>123</v>
      </c>
      <c r="C71" s="18" t="s">
        <v>79</v>
      </c>
      <c r="D71" s="18" t="s">
        <v>16</v>
      </c>
      <c r="E71" s="7">
        <v>90000</v>
      </c>
      <c r="F71" s="59" t="b">
        <f t="shared" si="1"/>
        <v>1</v>
      </c>
      <c r="G71" s="60" t="s">
        <v>79</v>
      </c>
      <c r="H71" s="60" t="s">
        <v>16</v>
      </c>
      <c r="I71" s="61">
        <v>90000</v>
      </c>
    </row>
    <row r="72" spans="2:9">
      <c r="B72" s="48" t="s">
        <v>129</v>
      </c>
      <c r="C72" s="37" t="s">
        <v>80</v>
      </c>
      <c r="D72" s="18" t="s">
        <v>219</v>
      </c>
      <c r="E72" s="7">
        <v>65000</v>
      </c>
      <c r="F72" s="59" t="b">
        <f t="shared" si="1"/>
        <v>1</v>
      </c>
      <c r="G72" s="60" t="s">
        <v>80</v>
      </c>
      <c r="H72" s="60" t="s">
        <v>253</v>
      </c>
      <c r="I72" s="61">
        <v>65000</v>
      </c>
    </row>
    <row r="73" spans="2:9">
      <c r="B73" s="48" t="s">
        <v>101</v>
      </c>
      <c r="C73" s="37" t="s">
        <v>81</v>
      </c>
      <c r="D73" s="18" t="s">
        <v>211</v>
      </c>
      <c r="E73" s="7">
        <v>75000</v>
      </c>
      <c r="F73" s="59" t="b">
        <f t="shared" si="1"/>
        <v>1</v>
      </c>
      <c r="G73" s="60" t="s">
        <v>81</v>
      </c>
      <c r="H73" s="60" t="s">
        <v>264</v>
      </c>
      <c r="I73" s="61">
        <v>75000</v>
      </c>
    </row>
    <row r="74" spans="2:9">
      <c r="B74" s="48" t="s">
        <v>107</v>
      </c>
      <c r="C74" s="37" t="s">
        <v>188</v>
      </c>
      <c r="D74" s="18" t="s">
        <v>189</v>
      </c>
      <c r="E74" s="7">
        <v>45000</v>
      </c>
      <c r="F74" s="59" t="b">
        <f t="shared" si="1"/>
        <v>1</v>
      </c>
      <c r="G74" s="60" t="s">
        <v>188</v>
      </c>
      <c r="H74" s="60" t="s">
        <v>265</v>
      </c>
      <c r="I74" s="61">
        <v>45000</v>
      </c>
    </row>
    <row r="75" spans="2:9">
      <c r="B75" s="49" t="s">
        <v>126</v>
      </c>
      <c r="C75" s="18" t="s">
        <v>194</v>
      </c>
      <c r="D75" s="18" t="s">
        <v>217</v>
      </c>
      <c r="E75" s="7">
        <v>90000</v>
      </c>
      <c r="F75" s="59" t="b">
        <f t="shared" si="1"/>
        <v>1</v>
      </c>
      <c r="G75" s="60" t="s">
        <v>194</v>
      </c>
      <c r="H75" s="60" t="s">
        <v>266</v>
      </c>
      <c r="I75" s="61">
        <v>90000</v>
      </c>
    </row>
    <row r="76" spans="2:9">
      <c r="B76" s="49" t="s">
        <v>121</v>
      </c>
      <c r="C76" s="18" t="s">
        <v>82</v>
      </c>
      <c r="D76" s="18" t="s">
        <v>38</v>
      </c>
      <c r="E76" s="7">
        <v>65000</v>
      </c>
      <c r="F76" s="59" t="b">
        <f t="shared" si="1"/>
        <v>1</v>
      </c>
      <c r="G76" s="60" t="s">
        <v>82</v>
      </c>
      <c r="H76" s="60" t="s">
        <v>267</v>
      </c>
      <c r="I76" s="61">
        <v>65000</v>
      </c>
    </row>
    <row r="77" spans="2:9">
      <c r="B77" s="49" t="s">
        <v>122</v>
      </c>
      <c r="C77" s="18" t="s">
        <v>83</v>
      </c>
      <c r="D77" s="18" t="s">
        <v>215</v>
      </c>
      <c r="E77" s="7">
        <v>115000</v>
      </c>
      <c r="F77" s="59" t="b">
        <f t="shared" si="1"/>
        <v>1</v>
      </c>
      <c r="G77" s="60" t="s">
        <v>83</v>
      </c>
      <c r="H77" s="60" t="s">
        <v>268</v>
      </c>
      <c r="I77" s="61">
        <v>115000</v>
      </c>
    </row>
    <row r="78" spans="2:9">
      <c r="B78" s="49" t="s">
        <v>233</v>
      </c>
      <c r="C78" s="18" t="s">
        <v>205</v>
      </c>
      <c r="D78" s="18" t="s">
        <v>235</v>
      </c>
      <c r="E78" s="7">
        <v>45000</v>
      </c>
      <c r="F78" s="59" t="b">
        <f t="shared" si="1"/>
        <v>1</v>
      </c>
      <c r="G78" s="60" t="s">
        <v>205</v>
      </c>
      <c r="H78" s="60" t="s">
        <v>269</v>
      </c>
      <c r="I78" s="61">
        <v>45000</v>
      </c>
    </row>
    <row r="79" spans="2:9">
      <c r="B79" s="49" t="s">
        <v>105</v>
      </c>
      <c r="C79" s="18" t="s">
        <v>84</v>
      </c>
      <c r="D79" s="18" t="s">
        <v>183</v>
      </c>
      <c r="E79" s="7">
        <v>65000</v>
      </c>
      <c r="F79" s="59" t="b">
        <f t="shared" si="1"/>
        <v>1</v>
      </c>
      <c r="G79" s="60" t="s">
        <v>84</v>
      </c>
      <c r="H79" s="60" t="s">
        <v>5</v>
      </c>
      <c r="I79" s="61">
        <v>65000</v>
      </c>
    </row>
    <row r="80" spans="2:9">
      <c r="B80" s="49" t="s">
        <v>136</v>
      </c>
      <c r="C80" s="18" t="s">
        <v>85</v>
      </c>
      <c r="D80" s="18" t="s">
        <v>179</v>
      </c>
      <c r="E80" s="7">
        <v>155000</v>
      </c>
      <c r="F80" s="59" t="b">
        <f t="shared" si="1"/>
        <v>1</v>
      </c>
      <c r="G80" s="60" t="s">
        <v>85</v>
      </c>
      <c r="H80" s="60" t="s">
        <v>72</v>
      </c>
      <c r="I80" s="61">
        <v>155000</v>
      </c>
    </row>
    <row r="81" spans="2:9">
      <c r="B81" s="58" t="s">
        <v>116</v>
      </c>
      <c r="C81" s="18" t="s">
        <v>86</v>
      </c>
      <c r="D81" s="18" t="s">
        <v>72</v>
      </c>
      <c r="E81" s="7">
        <v>155000</v>
      </c>
      <c r="F81" s="59" t="b">
        <f t="shared" si="1"/>
        <v>1</v>
      </c>
      <c r="G81" s="60" t="s">
        <v>86</v>
      </c>
      <c r="H81" s="60" t="s">
        <v>72</v>
      </c>
      <c r="I81" s="61">
        <v>155000</v>
      </c>
    </row>
    <row r="82" spans="2:9">
      <c r="B82" s="49" t="s">
        <v>102</v>
      </c>
      <c r="C82" s="18" t="s">
        <v>87</v>
      </c>
      <c r="D82" s="18" t="s">
        <v>21</v>
      </c>
      <c r="E82" s="7">
        <v>45000</v>
      </c>
      <c r="F82" s="59" t="b">
        <f t="shared" si="1"/>
        <v>1</v>
      </c>
      <c r="G82" s="60" t="s">
        <v>87</v>
      </c>
      <c r="H82" s="60" t="s">
        <v>21</v>
      </c>
      <c r="I82" s="61">
        <v>45000</v>
      </c>
    </row>
    <row r="83" spans="2:9">
      <c r="B83" s="49" t="s">
        <v>130</v>
      </c>
      <c r="C83" s="18" t="s">
        <v>88</v>
      </c>
      <c r="D83" s="18" t="s">
        <v>74</v>
      </c>
      <c r="E83" s="7">
        <v>40000</v>
      </c>
      <c r="F83" s="59" t="b">
        <f t="shared" si="1"/>
        <v>1</v>
      </c>
      <c r="G83" s="60" t="s">
        <v>88</v>
      </c>
      <c r="H83" s="60" t="s">
        <v>74</v>
      </c>
      <c r="I83" s="61">
        <v>40000</v>
      </c>
    </row>
    <row r="84" spans="2:9">
      <c r="B84" s="49" t="s">
        <v>130</v>
      </c>
      <c r="C84" s="18" t="s">
        <v>89</v>
      </c>
      <c r="D84" s="18" t="s">
        <v>180</v>
      </c>
      <c r="E84" s="7">
        <v>93500</v>
      </c>
      <c r="F84" s="59" t="b">
        <f t="shared" si="1"/>
        <v>1</v>
      </c>
      <c r="G84" s="60" t="s">
        <v>89</v>
      </c>
      <c r="H84" s="60" t="s">
        <v>16</v>
      </c>
      <c r="I84" s="61">
        <v>93500</v>
      </c>
    </row>
    <row r="85" spans="2:9">
      <c r="B85" s="58" t="s">
        <v>119</v>
      </c>
      <c r="C85" s="18" t="s">
        <v>90</v>
      </c>
      <c r="D85" s="18" t="s">
        <v>144</v>
      </c>
      <c r="E85" s="7">
        <v>115000</v>
      </c>
      <c r="F85" s="59" t="b">
        <f t="shared" si="1"/>
        <v>1</v>
      </c>
      <c r="G85" s="60" t="s">
        <v>90</v>
      </c>
      <c r="H85" s="60" t="s">
        <v>270</v>
      </c>
      <c r="I85" s="61">
        <v>115000</v>
      </c>
    </row>
    <row r="86" spans="2:9">
      <c r="B86" s="49" t="s">
        <v>129</v>
      </c>
      <c r="C86" s="18" t="s">
        <v>91</v>
      </c>
      <c r="D86" s="18" t="s">
        <v>219</v>
      </c>
      <c r="E86" s="7">
        <v>71500</v>
      </c>
      <c r="F86" s="59" t="b">
        <f t="shared" si="1"/>
        <v>1</v>
      </c>
      <c r="G86" s="60" t="s">
        <v>91</v>
      </c>
      <c r="H86" s="60" t="s">
        <v>5</v>
      </c>
      <c r="I86" s="61">
        <v>71500</v>
      </c>
    </row>
    <row r="87" spans="2:9">
      <c r="B87" s="49" t="s">
        <v>202</v>
      </c>
      <c r="C87" s="24" t="s">
        <v>92</v>
      </c>
      <c r="D87" s="24" t="s">
        <v>93</v>
      </c>
      <c r="E87" s="29">
        <v>51750</v>
      </c>
      <c r="F87" s="59" t="b">
        <f t="shared" si="1"/>
        <v>1</v>
      </c>
      <c r="G87" s="60" t="s">
        <v>92</v>
      </c>
      <c r="H87" s="60" t="s">
        <v>93</v>
      </c>
      <c r="I87" s="61">
        <v>51750</v>
      </c>
    </row>
    <row r="88" spans="2:9">
      <c r="B88" s="49" t="s">
        <v>103</v>
      </c>
      <c r="C88" s="18" t="s">
        <v>94</v>
      </c>
      <c r="D88" s="18" t="s">
        <v>229</v>
      </c>
      <c r="E88" s="7">
        <v>115000</v>
      </c>
      <c r="F88" s="59" t="b">
        <f t="shared" si="1"/>
        <v>1</v>
      </c>
      <c r="G88" s="60" t="s">
        <v>94</v>
      </c>
      <c r="H88" s="60" t="s">
        <v>72</v>
      </c>
      <c r="I88" s="61">
        <v>115000</v>
      </c>
    </row>
    <row r="89" spans="2:9">
      <c r="B89" s="49" t="s">
        <v>132</v>
      </c>
      <c r="C89" s="18" t="s">
        <v>236</v>
      </c>
      <c r="D89" s="18" t="s">
        <v>189</v>
      </c>
      <c r="E89" s="32">
        <v>45000</v>
      </c>
      <c r="F89" s="59" t="b">
        <f t="shared" si="1"/>
        <v>1</v>
      </c>
      <c r="G89" s="60" t="s">
        <v>236</v>
      </c>
      <c r="H89" s="60" t="s">
        <v>265</v>
      </c>
      <c r="I89" s="61">
        <v>45000</v>
      </c>
    </row>
    <row r="90" spans="2:9">
      <c r="B90" s="58" t="s">
        <v>119</v>
      </c>
      <c r="C90" s="18" t="s">
        <v>95</v>
      </c>
      <c r="D90" s="18" t="s">
        <v>21</v>
      </c>
      <c r="E90" s="7">
        <v>45000</v>
      </c>
      <c r="F90" s="59" t="b">
        <f t="shared" si="1"/>
        <v>1</v>
      </c>
      <c r="G90" s="60" t="s">
        <v>95</v>
      </c>
      <c r="H90" s="60" t="s">
        <v>21</v>
      </c>
      <c r="I90" s="61">
        <v>45000</v>
      </c>
    </row>
    <row r="91" spans="2:9">
      <c r="B91" s="58"/>
      <c r="C91" s="66"/>
      <c r="D91" s="66"/>
      <c r="E91" s="67"/>
      <c r="F91" s="59" t="b">
        <f t="shared" si="1"/>
        <v>0</v>
      </c>
      <c r="G91" s="68" t="s">
        <v>271</v>
      </c>
      <c r="H91" s="68" t="s">
        <v>267</v>
      </c>
      <c r="I91" s="69">
        <v>70000</v>
      </c>
    </row>
    <row r="92" spans="2:9">
      <c r="B92" s="49" t="s">
        <v>198</v>
      </c>
      <c r="C92" s="24" t="s">
        <v>96</v>
      </c>
      <c r="D92" s="18" t="s">
        <v>199</v>
      </c>
      <c r="E92" s="7">
        <v>75000</v>
      </c>
      <c r="F92" s="59" t="b">
        <f t="shared" si="1"/>
        <v>1</v>
      </c>
      <c r="G92" s="60" t="s">
        <v>96</v>
      </c>
      <c r="H92" s="60" t="s">
        <v>272</v>
      </c>
      <c r="I92" s="61">
        <v>75000</v>
      </c>
    </row>
    <row r="93" spans="2:9">
      <c r="B93" s="49" t="s">
        <v>233</v>
      </c>
      <c r="C93" s="18" t="s">
        <v>206</v>
      </c>
      <c r="D93" s="18" t="s">
        <v>235</v>
      </c>
      <c r="E93" s="7">
        <v>45000</v>
      </c>
      <c r="F93" s="59" t="b">
        <f t="shared" si="1"/>
        <v>1</v>
      </c>
      <c r="G93" s="60" t="s">
        <v>206</v>
      </c>
      <c r="H93" s="60" t="s">
        <v>269</v>
      </c>
      <c r="I93" s="61">
        <v>45000</v>
      </c>
    </row>
    <row r="94" spans="2:9">
      <c r="B94" s="49" t="s">
        <v>117</v>
      </c>
      <c r="C94" s="18" t="s">
        <v>97</v>
      </c>
      <c r="D94" s="18" t="s">
        <v>12</v>
      </c>
      <c r="E94" s="7">
        <v>75000</v>
      </c>
      <c r="F94" s="59" t="b">
        <f t="shared" si="1"/>
        <v>1</v>
      </c>
      <c r="G94" s="60" t="s">
        <v>97</v>
      </c>
      <c r="H94" s="60" t="s">
        <v>12</v>
      </c>
      <c r="I94" s="61">
        <v>75000</v>
      </c>
    </row>
    <row r="95" spans="2:9">
      <c r="B95" s="49" t="s">
        <v>132</v>
      </c>
      <c r="C95" s="18" t="s">
        <v>98</v>
      </c>
      <c r="D95" s="18" t="s">
        <v>222</v>
      </c>
      <c r="E95" s="32">
        <v>155000</v>
      </c>
      <c r="F95" s="59" t="b">
        <f t="shared" si="1"/>
        <v>1</v>
      </c>
      <c r="G95" s="60" t="s">
        <v>98</v>
      </c>
      <c r="H95" s="60" t="s">
        <v>273</v>
      </c>
      <c r="I95" s="61">
        <v>155000</v>
      </c>
    </row>
    <row r="96" spans="2:9">
      <c r="B96" s="49" t="s">
        <v>101</v>
      </c>
      <c r="C96" s="18" t="s">
        <v>99</v>
      </c>
      <c r="D96" s="18" t="s">
        <v>12</v>
      </c>
      <c r="E96" s="7">
        <v>75000</v>
      </c>
      <c r="F96" s="59" t="b">
        <f t="shared" si="1"/>
        <v>1</v>
      </c>
      <c r="G96" s="60" t="s">
        <v>99</v>
      </c>
      <c r="H96" s="60" t="s">
        <v>264</v>
      </c>
      <c r="I96" s="61">
        <v>75000</v>
      </c>
    </row>
    <row r="97" spans="3:9">
      <c r="C97" s="54">
        <v>93</v>
      </c>
      <c r="E97" s="10">
        <f>SUM(E2:E96)</f>
        <v>6885363.9199999999</v>
      </c>
      <c r="H97" s="54">
        <v>93</v>
      </c>
      <c r="I97" s="56">
        <f>SUM(I3:I96)</f>
        <v>6840363.9199999999</v>
      </c>
    </row>
    <row r="99" spans="3:9">
      <c r="I99" s="57">
        <f>+E97-I97</f>
        <v>45000</v>
      </c>
    </row>
    <row r="100" spans="3:9">
      <c r="I100" s="72">
        <f>+I97-'Temporal Cargos Carrera'!I115</f>
        <v>0</v>
      </c>
    </row>
  </sheetData>
  <sortState ref="B3:E96">
    <sortCondition ref="C3:C96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Temporal Cargos Carrera</vt:lpstr>
      <vt:lpstr>Hoja1</vt:lpstr>
      <vt:lpstr>'Temporal Cargos Carrera'!Títulos_a_imprimir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Mayra Lara</dc:creator>
  <cp:lastModifiedBy>Glenys Margarita Delgado De Ferreira</cp:lastModifiedBy>
  <cp:lastPrinted>2021-11-23T19:39:30Z</cp:lastPrinted>
  <dcterms:created xsi:type="dcterms:W3CDTF">2021-06-24T16:51:20Z</dcterms:created>
  <dcterms:modified xsi:type="dcterms:W3CDTF">2021-11-25T20:26:55Z</dcterms:modified>
</cp:coreProperties>
</file>