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ose.rosariob\Desktop\para la oai mayo 2023\OAI\final\"/>
    </mc:Choice>
  </mc:AlternateContent>
  <xr:revisionPtr revIDLastSave="0" documentId="8_{679F627E-F563-4971-9070-1E34858B341E}" xr6:coauthVersionLast="47" xr6:coauthVersionMax="47" xr10:uidLastSave="{00000000-0000-0000-0000-000000000000}"/>
  <bookViews>
    <workbookView xWindow="-28920" yWindow="-1290" windowWidth="29040" windowHeight="15840" xr2:uid="{00000000-000D-0000-FFFF-FFFF00000000}"/>
  </bookViews>
  <sheets>
    <sheet name="Mayo 2023 (3)" sheetId="9" r:id="rId1"/>
  </sheets>
  <definedNames>
    <definedName name="_xlnm._FilterDatabase" localSheetId="0" hidden="1">'Mayo 2023 (3)'!$B$18:$T$74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2" i="9" l="1"/>
  <c r="O82" i="9"/>
  <c r="I82" i="9"/>
  <c r="H82" i="9"/>
  <c r="G82" i="9"/>
  <c r="N81" i="9"/>
  <c r="S81" i="9" s="1"/>
  <c r="M81" i="9"/>
  <c r="L81" i="9"/>
  <c r="K81" i="9"/>
  <c r="J81" i="9"/>
  <c r="R80" i="9"/>
  <c r="T80" i="9" s="1"/>
  <c r="N80" i="9"/>
  <c r="M80" i="9"/>
  <c r="L80" i="9"/>
  <c r="K80" i="9"/>
  <c r="P80" i="9" s="1"/>
  <c r="J80" i="9"/>
  <c r="AA79" i="9"/>
  <c r="Z79" i="9" s="1"/>
  <c r="Y79" i="9"/>
  <c r="N79" i="9"/>
  <c r="M79" i="9"/>
  <c r="L79" i="9"/>
  <c r="S79" i="9" s="1"/>
  <c r="K79" i="9"/>
  <c r="J79" i="9"/>
  <c r="R79" i="9" s="1"/>
  <c r="T79" i="9" s="1"/>
  <c r="B79" i="9"/>
  <c r="B80" i="9" s="1"/>
  <c r="B81" i="9" s="1"/>
  <c r="N78" i="9"/>
  <c r="S78" i="9" s="1"/>
  <c r="M78" i="9"/>
  <c r="L78" i="9"/>
  <c r="K78" i="9"/>
  <c r="J78" i="9"/>
  <c r="N76" i="9"/>
  <c r="M76" i="9"/>
  <c r="L76" i="9"/>
  <c r="K76" i="9"/>
  <c r="J76" i="9"/>
  <c r="R76" i="9" s="1"/>
  <c r="T76" i="9" s="1"/>
  <c r="N75" i="9"/>
  <c r="S75" i="9" s="1"/>
  <c r="M75" i="9"/>
  <c r="L75" i="9"/>
  <c r="K75" i="9"/>
  <c r="J75" i="9"/>
  <c r="N74" i="9"/>
  <c r="M74" i="9"/>
  <c r="R74" i="9" s="1"/>
  <c r="T74" i="9" s="1"/>
  <c r="L74" i="9"/>
  <c r="K74" i="9"/>
  <c r="J74" i="9"/>
  <c r="N73" i="9"/>
  <c r="M73" i="9"/>
  <c r="L73" i="9"/>
  <c r="K73" i="9"/>
  <c r="S73" i="9" s="1"/>
  <c r="J73" i="9"/>
  <c r="B73" i="9"/>
  <c r="B74" i="9" s="1"/>
  <c r="B75" i="9" s="1"/>
  <c r="B76" i="9" s="1"/>
  <c r="AA72" i="9"/>
  <c r="Y72" i="9"/>
  <c r="N72" i="9"/>
  <c r="M72" i="9"/>
  <c r="L72" i="9"/>
  <c r="K72" i="9"/>
  <c r="J72" i="9"/>
  <c r="N70" i="9"/>
  <c r="M70" i="9"/>
  <c r="R70" i="9" s="1"/>
  <c r="T70" i="9" s="1"/>
  <c r="L70" i="9"/>
  <c r="K70" i="9"/>
  <c r="J70" i="9"/>
  <c r="N69" i="9"/>
  <c r="M69" i="9"/>
  <c r="L69" i="9"/>
  <c r="K69" i="9"/>
  <c r="S69" i="9" s="1"/>
  <c r="J69" i="9"/>
  <c r="N68" i="9"/>
  <c r="M68" i="9"/>
  <c r="R68" i="9" s="1"/>
  <c r="T68" i="9" s="1"/>
  <c r="L68" i="9"/>
  <c r="K68" i="9"/>
  <c r="J68" i="9"/>
  <c r="N67" i="9"/>
  <c r="S67" i="9" s="1"/>
  <c r="M67" i="9"/>
  <c r="L67" i="9"/>
  <c r="K67" i="9"/>
  <c r="J67" i="9"/>
  <c r="AA66" i="9"/>
  <c r="Y66" i="9"/>
  <c r="N66" i="9"/>
  <c r="M66" i="9"/>
  <c r="L66" i="9"/>
  <c r="K66" i="9"/>
  <c r="J66" i="9"/>
  <c r="R66" i="9" s="1"/>
  <c r="T66" i="9" s="1"/>
  <c r="N65" i="9"/>
  <c r="M65" i="9"/>
  <c r="L65" i="9"/>
  <c r="S65" i="9" s="1"/>
  <c r="K65" i="9"/>
  <c r="J65" i="9"/>
  <c r="R65" i="9" s="1"/>
  <c r="T65" i="9" s="1"/>
  <c r="B65" i="9"/>
  <c r="B66" i="9" s="1"/>
  <c r="B67" i="9" s="1"/>
  <c r="B68" i="9" s="1"/>
  <c r="B69" i="9" s="1"/>
  <c r="B70" i="9" s="1"/>
  <c r="N64" i="9"/>
  <c r="M64" i="9"/>
  <c r="L64" i="9"/>
  <c r="K64" i="9"/>
  <c r="P64" i="9" s="1"/>
  <c r="J64" i="9"/>
  <c r="N62" i="9"/>
  <c r="M62" i="9"/>
  <c r="R62" i="9" s="1"/>
  <c r="T62" i="9" s="1"/>
  <c r="L62" i="9"/>
  <c r="K62" i="9"/>
  <c r="J62" i="9"/>
  <c r="N61" i="9"/>
  <c r="S61" i="9" s="1"/>
  <c r="M61" i="9"/>
  <c r="L61" i="9"/>
  <c r="K61" i="9"/>
  <c r="J61" i="9"/>
  <c r="B61" i="9"/>
  <c r="B62" i="9" s="1"/>
  <c r="N60" i="9"/>
  <c r="M60" i="9"/>
  <c r="R60" i="9" s="1"/>
  <c r="T60" i="9" s="1"/>
  <c r="L60" i="9"/>
  <c r="K60" i="9"/>
  <c r="J60" i="9"/>
  <c r="N58" i="9"/>
  <c r="M58" i="9"/>
  <c r="L58" i="9"/>
  <c r="K58" i="9"/>
  <c r="J58" i="9"/>
  <c r="N57" i="9"/>
  <c r="M57" i="9"/>
  <c r="L57" i="9"/>
  <c r="K57" i="9"/>
  <c r="J57" i="9"/>
  <c r="R57" i="9" s="1"/>
  <c r="T57" i="9" s="1"/>
  <c r="N56" i="9"/>
  <c r="M56" i="9"/>
  <c r="L56" i="9"/>
  <c r="K56" i="9"/>
  <c r="J56" i="9"/>
  <c r="R56" i="9" s="1"/>
  <c r="T56" i="9" s="1"/>
  <c r="AA55" i="9"/>
  <c r="Y55" i="9"/>
  <c r="N55" i="9"/>
  <c r="M55" i="9"/>
  <c r="L55" i="9"/>
  <c r="K55" i="9"/>
  <c r="J55" i="9"/>
  <c r="R54" i="9"/>
  <c r="T54" i="9" s="1"/>
  <c r="N54" i="9"/>
  <c r="M54" i="9"/>
  <c r="L54" i="9"/>
  <c r="K54" i="9"/>
  <c r="P54" i="9" s="1"/>
  <c r="J54" i="9"/>
  <c r="AA53" i="9"/>
  <c r="Z53" i="9" s="1"/>
  <c r="Y53" i="9"/>
  <c r="N53" i="9"/>
  <c r="M53" i="9"/>
  <c r="L53" i="9"/>
  <c r="S53" i="9" s="1"/>
  <c r="K53" i="9"/>
  <c r="J53" i="9"/>
  <c r="R53" i="9" s="1"/>
  <c r="T53" i="9" s="1"/>
  <c r="N52" i="9"/>
  <c r="M52" i="9"/>
  <c r="L52" i="9"/>
  <c r="K52" i="9"/>
  <c r="J52" i="9"/>
  <c r="R52" i="9" s="1"/>
  <c r="T52" i="9" s="1"/>
  <c r="N51" i="9"/>
  <c r="M51" i="9"/>
  <c r="L51" i="9"/>
  <c r="S51" i="9" s="1"/>
  <c r="K51" i="9"/>
  <c r="J51" i="9"/>
  <c r="B51" i="9"/>
  <c r="B52" i="9" s="1"/>
  <c r="B53" i="9" s="1"/>
  <c r="B54" i="9" s="1"/>
  <c r="B55" i="9" s="1"/>
  <c r="B56" i="9" s="1"/>
  <c r="B57" i="9" s="1"/>
  <c r="B58" i="9" s="1"/>
  <c r="N50" i="9"/>
  <c r="S50" i="9" s="1"/>
  <c r="M50" i="9"/>
  <c r="L50" i="9"/>
  <c r="K50" i="9"/>
  <c r="J50" i="9"/>
  <c r="R50" i="9" s="1"/>
  <c r="T50" i="9" s="1"/>
  <c r="N48" i="9"/>
  <c r="M48" i="9"/>
  <c r="L48" i="9"/>
  <c r="K48" i="9"/>
  <c r="J48" i="9"/>
  <c r="R48" i="9" s="1"/>
  <c r="T48" i="9" s="1"/>
  <c r="N47" i="9"/>
  <c r="S47" i="9" s="1"/>
  <c r="M47" i="9"/>
  <c r="L47" i="9"/>
  <c r="K47" i="9"/>
  <c r="J47" i="9"/>
  <c r="N46" i="9"/>
  <c r="M46" i="9"/>
  <c r="R46" i="9" s="1"/>
  <c r="T46" i="9" s="1"/>
  <c r="L46" i="9"/>
  <c r="K46" i="9"/>
  <c r="J46" i="9"/>
  <c r="AA45" i="9"/>
  <c r="Z45" i="9" s="1"/>
  <c r="Y45" i="9"/>
  <c r="N45" i="9"/>
  <c r="M45" i="9"/>
  <c r="L45" i="9"/>
  <c r="K45" i="9"/>
  <c r="J45" i="9"/>
  <c r="P45" i="9" s="1"/>
  <c r="N44" i="9"/>
  <c r="M44" i="9"/>
  <c r="L44" i="9"/>
  <c r="K44" i="9"/>
  <c r="J44" i="9"/>
  <c r="R44" i="9" s="1"/>
  <c r="T44" i="9" s="1"/>
  <c r="B44" i="9"/>
  <c r="B45" i="9" s="1"/>
  <c r="B46" i="9" s="1"/>
  <c r="B47" i="9" s="1"/>
  <c r="B48" i="9" s="1"/>
  <c r="R43" i="9"/>
  <c r="T43" i="9" s="1"/>
  <c r="N43" i="9"/>
  <c r="M43" i="9"/>
  <c r="L43" i="9"/>
  <c r="K43" i="9"/>
  <c r="P43" i="9" s="1"/>
  <c r="J43" i="9"/>
  <c r="N41" i="9"/>
  <c r="M41" i="9"/>
  <c r="L41" i="9"/>
  <c r="K41" i="9"/>
  <c r="J41" i="9"/>
  <c r="N40" i="9"/>
  <c r="S40" i="9" s="1"/>
  <c r="M40" i="9"/>
  <c r="L40" i="9"/>
  <c r="K40" i="9"/>
  <c r="J40" i="9"/>
  <c r="R40" i="9" s="1"/>
  <c r="T40" i="9" s="1"/>
  <c r="N39" i="9"/>
  <c r="S39" i="9" s="1"/>
  <c r="M39" i="9"/>
  <c r="L39" i="9"/>
  <c r="K39" i="9"/>
  <c r="J39" i="9"/>
  <c r="N38" i="9"/>
  <c r="M38" i="9"/>
  <c r="L38" i="9"/>
  <c r="K38" i="9"/>
  <c r="J38" i="9"/>
  <c r="R38" i="9" s="1"/>
  <c r="T38" i="9" s="1"/>
  <c r="N37" i="9"/>
  <c r="S37" i="9" s="1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R34" i="9" s="1"/>
  <c r="T34" i="9" s="1"/>
  <c r="N33" i="9"/>
  <c r="S33" i="9" s="1"/>
  <c r="M33" i="9"/>
  <c r="L33" i="9"/>
  <c r="K33" i="9"/>
  <c r="J33" i="9"/>
  <c r="N32" i="9"/>
  <c r="M32" i="9"/>
  <c r="L32" i="9"/>
  <c r="K32" i="9"/>
  <c r="J32" i="9"/>
  <c r="R32" i="9" s="1"/>
  <c r="T32" i="9" s="1"/>
  <c r="N31" i="9"/>
  <c r="S31" i="9" s="1"/>
  <c r="M31" i="9"/>
  <c r="L31" i="9"/>
  <c r="K31" i="9"/>
  <c r="J31" i="9"/>
  <c r="N30" i="9"/>
  <c r="M30" i="9"/>
  <c r="L30" i="9"/>
  <c r="K30" i="9"/>
  <c r="J30" i="9"/>
  <c r="R30" i="9" s="1"/>
  <c r="T30" i="9" s="1"/>
  <c r="N29" i="9"/>
  <c r="S29" i="9" s="1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R26" i="9"/>
  <c r="T26" i="9" s="1"/>
  <c r="N26" i="9"/>
  <c r="M26" i="9"/>
  <c r="L26" i="9"/>
  <c r="K26" i="9"/>
  <c r="P26" i="9" s="1"/>
  <c r="J26" i="9"/>
  <c r="N25" i="9"/>
  <c r="M25" i="9"/>
  <c r="L25" i="9"/>
  <c r="K25" i="9"/>
  <c r="J25" i="9"/>
  <c r="N24" i="9"/>
  <c r="S24" i="9" s="1"/>
  <c r="M24" i="9"/>
  <c r="L24" i="9"/>
  <c r="K24" i="9"/>
  <c r="J24" i="9"/>
  <c r="R24" i="9" s="1"/>
  <c r="T24" i="9" s="1"/>
  <c r="N23" i="9"/>
  <c r="M23" i="9"/>
  <c r="L23" i="9"/>
  <c r="S23" i="9" s="1"/>
  <c r="K23" i="9"/>
  <c r="J23" i="9"/>
  <c r="N22" i="9"/>
  <c r="M22" i="9"/>
  <c r="L22" i="9"/>
  <c r="K22" i="9"/>
  <c r="J22" i="9"/>
  <c r="R22" i="9" s="1"/>
  <c r="T22" i="9" s="1"/>
  <c r="N21" i="9"/>
  <c r="S21" i="9" s="1"/>
  <c r="M21" i="9"/>
  <c r="L21" i="9"/>
  <c r="K21" i="9"/>
  <c r="J21" i="9"/>
  <c r="N20" i="9"/>
  <c r="M20" i="9"/>
  <c r="L20" i="9"/>
  <c r="K20" i="9"/>
  <c r="J20" i="9"/>
  <c r="R20" i="9" s="1"/>
  <c r="T20" i="9" s="1"/>
  <c r="N19" i="9"/>
  <c r="M19" i="9"/>
  <c r="L19" i="9"/>
  <c r="K19" i="9"/>
  <c r="J19" i="9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N18" i="9"/>
  <c r="S18" i="9" s="1"/>
  <c r="M18" i="9"/>
  <c r="L18" i="9"/>
  <c r="K18" i="9"/>
  <c r="J18" i="9"/>
  <c r="R18" i="9" s="1"/>
  <c r="AA17" i="9"/>
  <c r="Y17" i="9"/>
  <c r="Z17" i="9" s="1"/>
  <c r="P20" i="9" l="1"/>
  <c r="P22" i="9"/>
  <c r="M82" i="9"/>
  <c r="P24" i="9"/>
  <c r="S27" i="9"/>
  <c r="S34" i="9"/>
  <c r="P36" i="9"/>
  <c r="P38" i="9"/>
  <c r="P40" i="9"/>
  <c r="S43" i="9"/>
  <c r="R45" i="9"/>
  <c r="T45" i="9" s="1"/>
  <c r="P52" i="9"/>
  <c r="S55" i="9"/>
  <c r="S60" i="9"/>
  <c r="S62" i="9"/>
  <c r="P66" i="9"/>
  <c r="R81" i="9"/>
  <c r="T81" i="9" s="1"/>
  <c r="S25" i="9"/>
  <c r="S32" i="9"/>
  <c r="P34" i="9"/>
  <c r="S41" i="9"/>
  <c r="S44" i="9"/>
  <c r="S45" i="9"/>
  <c r="P46" i="9"/>
  <c r="S48" i="9"/>
  <c r="P51" i="9"/>
  <c r="S56" i="9"/>
  <c r="S58" i="9"/>
  <c r="P60" i="9"/>
  <c r="P62" i="9"/>
  <c r="P68" i="9"/>
  <c r="P70" i="9"/>
  <c r="P74" i="9"/>
  <c r="S76" i="9"/>
  <c r="N82" i="9"/>
  <c r="S26" i="9"/>
  <c r="P28" i="9"/>
  <c r="P30" i="9"/>
  <c r="P32" i="9"/>
  <c r="S35" i="9"/>
  <c r="P48" i="9"/>
  <c r="R51" i="9"/>
  <c r="T51" i="9" s="1"/>
  <c r="S54" i="9"/>
  <c r="Z55" i="9"/>
  <c r="R58" i="9"/>
  <c r="T58" i="9" s="1"/>
  <c r="R64" i="9"/>
  <c r="T64" i="9" s="1"/>
  <c r="R72" i="9"/>
  <c r="T72" i="9" s="1"/>
  <c r="S72" i="9"/>
  <c r="P76" i="9"/>
  <c r="S80" i="9"/>
  <c r="R27" i="9"/>
  <c r="T27" i="9" s="1"/>
  <c r="P27" i="9"/>
  <c r="R67" i="9"/>
  <c r="T67" i="9" s="1"/>
  <c r="P67" i="9"/>
  <c r="K82" i="9"/>
  <c r="R25" i="9"/>
  <c r="T25" i="9" s="1"/>
  <c r="P25" i="9"/>
  <c r="R33" i="9"/>
  <c r="T33" i="9" s="1"/>
  <c r="P33" i="9"/>
  <c r="R41" i="9"/>
  <c r="T41" i="9" s="1"/>
  <c r="P41" i="9"/>
  <c r="P44" i="9"/>
  <c r="R55" i="9"/>
  <c r="T55" i="9" s="1"/>
  <c r="P55" i="9"/>
  <c r="R61" i="9"/>
  <c r="T61" i="9" s="1"/>
  <c r="P61" i="9"/>
  <c r="Z72" i="9"/>
  <c r="L82" i="9"/>
  <c r="T18" i="9"/>
  <c r="S22" i="9"/>
  <c r="R23" i="9"/>
  <c r="T23" i="9" s="1"/>
  <c r="P23" i="9"/>
  <c r="S30" i="9"/>
  <c r="R31" i="9"/>
  <c r="T31" i="9" s="1"/>
  <c r="P31" i="9"/>
  <c r="S38" i="9"/>
  <c r="R39" i="9"/>
  <c r="T39" i="9" s="1"/>
  <c r="P39" i="9"/>
  <c r="S46" i="9"/>
  <c r="R47" i="9"/>
  <c r="T47" i="9" s="1"/>
  <c r="P47" i="9"/>
  <c r="S57" i="9"/>
  <c r="P58" i="9"/>
  <c r="S66" i="9"/>
  <c r="Z66" i="9"/>
  <c r="S70" i="9"/>
  <c r="P72" i="9"/>
  <c r="S74" i="9"/>
  <c r="R75" i="9"/>
  <c r="T75" i="9" s="1"/>
  <c r="P75" i="9"/>
  <c r="R19" i="9"/>
  <c r="T19" i="9" s="1"/>
  <c r="P19" i="9"/>
  <c r="J82" i="9"/>
  <c r="R35" i="9"/>
  <c r="T35" i="9" s="1"/>
  <c r="P35" i="9"/>
  <c r="R78" i="9"/>
  <c r="T78" i="9" s="1"/>
  <c r="P78" i="9"/>
  <c r="P18" i="9"/>
  <c r="S19" i="9"/>
  <c r="P50" i="9"/>
  <c r="S20" i="9"/>
  <c r="R21" i="9"/>
  <c r="T21" i="9" s="1"/>
  <c r="P21" i="9"/>
  <c r="S28" i="9"/>
  <c r="R29" i="9"/>
  <c r="T29" i="9" s="1"/>
  <c r="P29" i="9"/>
  <c r="S36" i="9"/>
  <c r="R37" i="9"/>
  <c r="T37" i="9" s="1"/>
  <c r="P37" i="9"/>
  <c r="S52" i="9"/>
  <c r="P53" i="9"/>
  <c r="P56" i="9"/>
  <c r="P57" i="9"/>
  <c r="S64" i="9"/>
  <c r="P65" i="9"/>
  <c r="S68" i="9"/>
  <c r="R69" i="9"/>
  <c r="T69" i="9" s="1"/>
  <c r="P69" i="9"/>
  <c r="R73" i="9"/>
  <c r="T73" i="9" s="1"/>
  <c r="P73" i="9"/>
  <c r="P79" i="9"/>
  <c r="P81" i="9"/>
  <c r="S82" i="9" l="1"/>
  <c r="R82" i="9"/>
  <c r="T82" i="9"/>
  <c r="P82" i="9"/>
</calcChain>
</file>

<file path=xl/sharedStrings.xml><?xml version="1.0" encoding="utf-8"?>
<sst xmlns="http://schemas.openxmlformats.org/spreadsheetml/2006/main" count="279" uniqueCount="156">
  <si>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</si>
  <si>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</si>
  <si>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</si>
  <si>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</si>
  <si>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</si>
  <si>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</si>
  <si>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</si>
  <si>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</si>
  <si>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</si>
  <si>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</si>
  <si>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</si>
  <si>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</si>
  <si>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</si>
  <si>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</si>
  <si>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</si>
  <si>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</si>
  <si>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</si>
  <si>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</si>
  <si>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</si>
  <si>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</si>
  <si>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</si>
  <si>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</si>
  <si>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</si>
  <si>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</si>
  <si>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</si>
  <si>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</si>
  <si>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</si>
  <si>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</si>
  <si>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</si>
  <si>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</si>
  <si>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</si>
  <si>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</si>
  <si>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</si>
  <si>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</si>
  <si>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</si>
  <si>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</si>
  <si>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</si>
  <si>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</si>
  <si>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</si>
  <si>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</si>
  <si>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</si>
  <si>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</si>
  <si>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</si>
  <si>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</si>
  <si>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</si>
  <si>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</si>
  <si>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</si>
  <si>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</si>
  <si>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</si>
  <si>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</si>
  <si>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</si>
  <si>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</si>
  <si>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</si>
  <si>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</si>
  <si>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LIZ ESTHER LORA REYES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</si>
  <si>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</si>
  <si>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</si>
  <si>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</si>
  <si>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</si>
  <si>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</si>
  <si>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MAYRENI FIDELINA ARIAS GERMAN</t>
  </si>
  <si>
    <t>MICHAEL LUIS SELMO MARTINEZ</t>
  </si>
  <si>
    <t>MILAGROS ALTAGRACIA ACOSTA DE LA CR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</si>
  <si>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</si>
  <si>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</si>
  <si>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</si>
  <si>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</si>
  <si>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</si>
  <si>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</si>
  <si>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</si>
  <si>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</si>
  <si>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</si>
  <si>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</si>
  <si>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</si>
  <si>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</si>
  <si>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</si>
  <si>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</si>
  <si>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</si>
  <si>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</si>
  <si>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</si>
  <si>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</si>
  <si>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</si>
  <si>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TECNICO EN COMPRAS Y CONTRATA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</si>
  <si>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</si>
  <si>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</si>
  <si>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</si>
  <si>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</si>
  <si>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</si>
  <si>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</si>
  <si>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</si>
  <si>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</si>
  <si>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</si>
  <si>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</si>
  <si>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</si>
  <si>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</si>
  <si>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</si>
  <si>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</si>
  <si>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</si>
  <si>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</si>
  <si>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</si>
  <si>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</si>
  <si>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</si>
  <si>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</si>
  <si>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</si>
  <si>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</si>
  <si>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</si>
  <si>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</si>
  <si>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</si>
  <si>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</si>
  <si>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</si>
  <si>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</si>
  <si>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</si>
  <si>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</si>
  <si>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</si>
  <si>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</si>
  <si>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</si>
  <si>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</si>
  <si>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</si>
  <si>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</si>
  <si>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</si>
  <si>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</si>
  <si>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</si>
  <si>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</si>
  <si>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</si>
  <si>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</si>
  <si>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</si>
  <si>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</si>
  <si>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</si>
  <si>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</si>
  <si>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</si>
  <si>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</si>
  <si>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</si>
  <si>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</si>
  <si>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</si>
  <si>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</si>
  <si>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</si>
  <si>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</si>
  <si>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</si>
  <si>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</si>
  <si>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</si>
  <si>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</si>
  <si>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</si>
  <si>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</si>
  <si>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</si>
  <si>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</si>
  <si>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</si>
  <si>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Nómina Personal de Interinato -Mayo  2023</t>
  </si>
  <si>
    <t>KATHERINE MARIEL MONTERO GONZALEZ</t>
  </si>
  <si>
    <t>LUCIA ACOSTA SANTOS</t>
  </si>
  <si>
    <t>MARKYS FLORENTINO COMAS</t>
  </si>
  <si>
    <t>ROBERTO CARLOS MAYI  SANTANA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</si>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</sst>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3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9" xfId="0" applyFont="1" applyFill="1" applyBorder="1"/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7" fillId="0" borderId="0" xfId="0" applyFont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</cellXfs>
  <cellStyles count="3">
    <cellStyle name="Millares" xfId="1" builtinId="3"/>
    <cellStyle name="Millares 2" xfId="2" xr:uid="{4797576A-FC7C-4787-A2D9-FD1F15B9DC60}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2"/>
  <sheetViews>
    <sheetView showGridLines="0" tabSelected="1" view="pageBreakPreview" zoomScale="80" zoomScaleNormal="100" zoomScaleSheetLayoutView="80" workbookViewId="0">
      <selection activeCell="AD3" sqref="AD1:AP1048576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58" customFormat="1" ht="12.75" x14ac:dyDescent="0.2">
      <c r="B1" s="60"/>
      <c r="C1" s="59"/>
      <c r="D1" s="59"/>
      <c r="E1" s="59"/>
      <c r="F1" s="60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58" customFormat="1" ht="12.75" x14ac:dyDescent="0.2">
      <c r="B2" s="60"/>
      <c r="C2" s="59"/>
      <c r="D2" s="59"/>
      <c r="E2" s="59"/>
      <c r="F2" s="60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58" customFormat="1" ht="12.75" x14ac:dyDescent="0.2">
      <c r="B3" s="60"/>
      <c r="C3" s="59"/>
      <c r="D3" s="59"/>
      <c r="E3" s="59"/>
      <c r="F3" s="60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58" customFormat="1" ht="12.75" x14ac:dyDescent="0.2">
      <c r="B4" s="60"/>
      <c r="C4" s="59"/>
      <c r="D4" s="59"/>
      <c r="E4" s="59"/>
      <c r="F4" s="60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58" customFormat="1" ht="12.75" x14ac:dyDescent="0.2">
      <c r="B5" s="60"/>
      <c r="C5" s="59"/>
      <c r="D5" s="59"/>
      <c r="E5" s="59"/>
      <c r="F5" s="60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58" customFormat="1" ht="15" x14ac:dyDescent="0.25">
      <c r="B6" s="60"/>
      <c r="C6" s="59"/>
      <c r="D6" s="59"/>
      <c r="E6" s="59"/>
      <c r="F6" s="60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58" customFormat="1" ht="12.75" x14ac:dyDescent="0.2">
      <c r="B7" s="60"/>
      <c r="C7" s="59"/>
      <c r="D7" s="59"/>
      <c r="E7" s="59"/>
      <c r="F7" s="60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58" customFormat="1" ht="12.75" x14ac:dyDescent="0.2">
      <c r="B8" s="60"/>
      <c r="C8" s="59"/>
      <c r="D8" s="59"/>
      <c r="E8" s="59"/>
      <c r="F8" s="60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58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58" customFormat="1" ht="15" x14ac:dyDescent="0.25">
      <c r="B10" s="36" t="s">
        <v>0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2:27" s="58" customFormat="1" ht="18" customHeight="1" x14ac:dyDescent="0.25">
      <c r="B11" s="37" t="s">
        <v>25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</row>
    <row r="12" spans="2:27" s="58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58" customFormat="1" ht="15" x14ac:dyDescent="0.25">
      <c r="B13" s="38" t="s">
        <v>146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2:27" ht="15" x14ac:dyDescent="0.25">
      <c r="B14" s="39" t="s">
        <v>1</v>
      </c>
      <c r="C14" s="4"/>
      <c r="D14" s="40" t="s">
        <v>2</v>
      </c>
      <c r="E14" s="40" t="s">
        <v>3</v>
      </c>
      <c r="F14" s="41" t="s">
        <v>4</v>
      </c>
      <c r="G14" s="42" t="s">
        <v>5</v>
      </c>
      <c r="H14" s="42" t="s">
        <v>6</v>
      </c>
      <c r="I14" s="42" t="s">
        <v>7</v>
      </c>
      <c r="J14" s="39" t="s">
        <v>8</v>
      </c>
      <c r="K14" s="39"/>
      <c r="L14" s="39"/>
      <c r="M14" s="39"/>
      <c r="N14" s="39"/>
      <c r="O14" s="39"/>
      <c r="P14" s="39"/>
      <c r="Q14" s="28"/>
      <c r="R14" s="45" t="s">
        <v>9</v>
      </c>
      <c r="S14" s="45"/>
      <c r="T14" s="42" t="s">
        <v>10</v>
      </c>
    </row>
    <row r="15" spans="2:27" ht="15" x14ac:dyDescent="0.25">
      <c r="B15" s="39"/>
      <c r="C15" s="6"/>
      <c r="D15" s="40"/>
      <c r="E15" s="40"/>
      <c r="F15" s="41"/>
      <c r="G15" s="42"/>
      <c r="H15" s="42"/>
      <c r="I15" s="42"/>
      <c r="J15" s="43" t="s">
        <v>11</v>
      </c>
      <c r="K15" s="43"/>
      <c r="L15" s="7"/>
      <c r="M15" s="43" t="s">
        <v>12</v>
      </c>
      <c r="N15" s="43"/>
      <c r="O15" s="44" t="s">
        <v>13</v>
      </c>
      <c r="P15" s="44" t="s">
        <v>14</v>
      </c>
      <c r="Q15" s="44" t="s">
        <v>15</v>
      </c>
      <c r="R15" s="44" t="s">
        <v>16</v>
      </c>
      <c r="S15" s="44" t="s">
        <v>17</v>
      </c>
      <c r="T15" s="42"/>
    </row>
    <row r="16" spans="2:27" s="9" customFormat="1" ht="24.75" x14ac:dyDescent="0.25">
      <c r="B16" s="39"/>
      <c r="C16" s="8" t="s">
        <v>18</v>
      </c>
      <c r="D16" s="40"/>
      <c r="E16" s="40"/>
      <c r="F16" s="41"/>
      <c r="G16" s="42"/>
      <c r="H16" s="42"/>
      <c r="I16" s="42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44"/>
      <c r="P16" s="44"/>
      <c r="Q16" s="44"/>
      <c r="R16" s="44"/>
      <c r="S16" s="44"/>
      <c r="T16" s="42"/>
      <c r="U16" s="57" t="s">
        <v>135</v>
      </c>
      <c r="V16" s="33" t="s">
        <v>136</v>
      </c>
      <c r="W16" s="33" t="s">
        <v>137</v>
      </c>
      <c r="X16" s="33" t="s">
        <v>138</v>
      </c>
      <c r="Y16" s="61" t="s">
        <v>139</v>
      </c>
      <c r="Z16" s="35" t="s">
        <v>140</v>
      </c>
      <c r="AA16" s="61" t="s">
        <v>141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123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:AA23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97</v>
      </c>
      <c r="D18" s="18" t="s">
        <v>54</v>
      </c>
      <c r="E18" s="18" t="s">
        <v>82</v>
      </c>
      <c r="F18" s="18" t="s">
        <v>90</v>
      </c>
      <c r="G18" s="19">
        <v>13250</v>
      </c>
      <c r="H18" s="20">
        <v>2326.56</v>
      </c>
      <c r="I18" s="20"/>
      <c r="J18" s="20">
        <f>+G18*2.87%</f>
        <v>380.27499999999998</v>
      </c>
      <c r="K18" s="20">
        <f>G18*7.1%</f>
        <v>940.74999999999989</v>
      </c>
      <c r="L18" s="20">
        <f>G18*1.15%</f>
        <v>152.375</v>
      </c>
      <c r="M18" s="20">
        <f>+G18*3.04%</f>
        <v>402.8</v>
      </c>
      <c r="N18" s="20">
        <f>G18*7.09%</f>
        <v>939.42500000000007</v>
      </c>
      <c r="O18" s="20"/>
      <c r="P18" s="20">
        <f>J18+K18+L18+M18+N18</f>
        <v>2815.625</v>
      </c>
      <c r="Q18" s="20"/>
      <c r="R18" s="20">
        <f>+J18+M18+O18+Q18+H18+I18</f>
        <v>3109.6350000000002</v>
      </c>
      <c r="S18" s="20">
        <f>+N18+L18+K18</f>
        <v>2032.5500000000002</v>
      </c>
      <c r="T18" s="21">
        <f>+G18-R18</f>
        <v>10140.365</v>
      </c>
      <c r="U18" s="56"/>
      <c r="V18" s="62"/>
      <c r="W18" s="62"/>
      <c r="X18" s="62"/>
      <c r="Y18" s="62"/>
      <c r="Z18" s="62"/>
      <c r="AA18" s="62"/>
      <c r="AB18" s="62"/>
      <c r="AC18" s="62"/>
    </row>
    <row r="19" spans="2:29" ht="15" customHeight="1" x14ac:dyDescent="0.25">
      <c r="B19" s="16">
        <f>1+B18</f>
        <v>2</v>
      </c>
      <c r="C19" s="17" t="s">
        <v>97</v>
      </c>
      <c r="D19" s="18" t="s">
        <v>70</v>
      </c>
      <c r="E19" s="18" t="s">
        <v>88</v>
      </c>
      <c r="F19" s="18" t="s">
        <v>90</v>
      </c>
      <c r="G19" s="19">
        <v>13500</v>
      </c>
      <c r="H19" s="20">
        <v>2926.31</v>
      </c>
      <c r="I19" s="20"/>
      <c r="J19" s="20">
        <f>+G19*2.87%</f>
        <v>387.45</v>
      </c>
      <c r="K19" s="20">
        <f>G19*7.1%</f>
        <v>958.49999999999989</v>
      </c>
      <c r="L19" s="20">
        <f>G19*1.15%</f>
        <v>155.25</v>
      </c>
      <c r="M19" s="20">
        <f>+G19*3.04%</f>
        <v>410.4</v>
      </c>
      <c r="N19" s="20">
        <f>G19*7.09%</f>
        <v>957.15000000000009</v>
      </c>
      <c r="O19" s="20"/>
      <c r="P19" s="20">
        <f>J19+K19+L19+M19+N19</f>
        <v>2868.75</v>
      </c>
      <c r="Q19" s="20"/>
      <c r="R19" s="20">
        <f>+J19+M19+O19+Q19+H19+I19</f>
        <v>3724.16</v>
      </c>
      <c r="S19" s="20">
        <f>+N19+L19+K19</f>
        <v>2070.9</v>
      </c>
      <c r="T19" s="21">
        <f>+G19-R19</f>
        <v>9775.84</v>
      </c>
      <c r="U19" s="56"/>
      <c r="V19" s="62"/>
      <c r="W19" s="62"/>
      <c r="X19" s="62"/>
      <c r="Y19" s="62"/>
      <c r="Z19" s="62"/>
      <c r="AA19" s="62"/>
      <c r="AB19" s="62"/>
      <c r="AC19" s="62"/>
    </row>
    <row r="20" spans="2:29" ht="12.75" customHeight="1" x14ac:dyDescent="0.25">
      <c r="B20" s="16">
        <f t="shared" ref="B20:B81" si="3">1+B19</f>
        <v>3</v>
      </c>
      <c r="C20" s="17" t="s">
        <v>98</v>
      </c>
      <c r="D20" s="18" t="s">
        <v>58</v>
      </c>
      <c r="E20" s="18" t="s">
        <v>84</v>
      </c>
      <c r="F20" s="18" t="s">
        <v>90</v>
      </c>
      <c r="G20" s="19">
        <v>15000</v>
      </c>
      <c r="H20" s="20">
        <v>1148.32</v>
      </c>
      <c r="I20" s="20"/>
      <c r="J20" s="20">
        <f>+G20*2.87%</f>
        <v>430.5</v>
      </c>
      <c r="K20" s="20">
        <f>G20*7.1%</f>
        <v>1065</v>
      </c>
      <c r="L20" s="20">
        <f>G20*1.15%</f>
        <v>172.5</v>
      </c>
      <c r="M20" s="20">
        <f>+G20*3.04%</f>
        <v>456</v>
      </c>
      <c r="N20" s="20">
        <f>G20*7.09%</f>
        <v>1063.5</v>
      </c>
      <c r="O20" s="20"/>
      <c r="P20" s="20">
        <f>J20+K20+L20+M20+N20</f>
        <v>3187.5</v>
      </c>
      <c r="Q20" s="20"/>
      <c r="R20" s="20">
        <f>+J20+M20+O20+Q20+H20+I20</f>
        <v>2034.82</v>
      </c>
      <c r="S20" s="20">
        <f>+N20+L20+K20</f>
        <v>2301</v>
      </c>
      <c r="T20" s="21">
        <f>+G20-R20</f>
        <v>12965.18</v>
      </c>
      <c r="U20" s="56"/>
      <c r="V20" s="62"/>
      <c r="W20" s="62"/>
      <c r="X20" s="62"/>
      <c r="Y20" s="62"/>
      <c r="Z20" s="62"/>
      <c r="AA20" s="62"/>
      <c r="AB20" s="62"/>
      <c r="AC20" s="62"/>
    </row>
    <row r="21" spans="2:29" ht="12" customHeight="1" x14ac:dyDescent="0.25">
      <c r="B21" s="16">
        <f t="shared" si="3"/>
        <v>4</v>
      </c>
      <c r="C21" s="17" t="s">
        <v>99</v>
      </c>
      <c r="D21" s="18" t="s">
        <v>48</v>
      </c>
      <c r="E21" s="18" t="s">
        <v>74</v>
      </c>
      <c r="F21" s="18" t="s">
        <v>89</v>
      </c>
      <c r="G21" s="19">
        <v>10000</v>
      </c>
      <c r="H21" s="20">
        <v>911.71</v>
      </c>
      <c r="I21" s="20"/>
      <c r="J21" s="20">
        <f>+G21*2.87%</f>
        <v>287</v>
      </c>
      <c r="K21" s="20">
        <f>G21*7.1%</f>
        <v>709.99999999999989</v>
      </c>
      <c r="L21" s="20">
        <f>G21*1.15%</f>
        <v>115</v>
      </c>
      <c r="M21" s="20">
        <f>+G21*3.04%</f>
        <v>304</v>
      </c>
      <c r="N21" s="20">
        <f>G21*7.09%</f>
        <v>709</v>
      </c>
      <c r="O21" s="20"/>
      <c r="P21" s="20">
        <f>J21+K21+L21+M21+N21</f>
        <v>2125</v>
      </c>
      <c r="Q21" s="20"/>
      <c r="R21" s="20">
        <f>+J21+M21+O21+Q21+H21+I21</f>
        <v>1502.71</v>
      </c>
      <c r="S21" s="20">
        <f>+N21+L21+K21</f>
        <v>1534</v>
      </c>
      <c r="T21" s="21">
        <f>+G21-R21</f>
        <v>8497.2900000000009</v>
      </c>
      <c r="U21" s="56"/>
      <c r="V21" s="62"/>
      <c r="W21" s="62"/>
      <c r="X21" s="62"/>
      <c r="Y21" s="62"/>
      <c r="Z21" s="62"/>
      <c r="AA21" s="62"/>
      <c r="AB21" s="62"/>
      <c r="AC21" s="62"/>
    </row>
    <row r="22" spans="2:29" ht="15" customHeight="1" x14ac:dyDescent="0.25">
      <c r="B22" s="16">
        <f t="shared" si="3"/>
        <v>5</v>
      </c>
      <c r="C22" s="17" t="s">
        <v>99</v>
      </c>
      <c r="D22" s="18" t="s">
        <v>60</v>
      </c>
      <c r="E22" s="18" t="s">
        <v>76</v>
      </c>
      <c r="F22" s="18" t="s">
        <v>90</v>
      </c>
      <c r="G22" s="19">
        <v>35000</v>
      </c>
      <c r="H22" s="20">
        <v>8232.94</v>
      </c>
      <c r="I22" s="20"/>
      <c r="J22" s="20">
        <f>+G22*2.87%</f>
        <v>1004.5</v>
      </c>
      <c r="K22" s="20">
        <f>G22*7.1%</f>
        <v>2485</v>
      </c>
      <c r="L22" s="20">
        <f>G22*1.15%</f>
        <v>402.5</v>
      </c>
      <c r="M22" s="20">
        <f>+G22*3.04%</f>
        <v>1064</v>
      </c>
      <c r="N22" s="20">
        <f>G22*7.09%</f>
        <v>2481.5</v>
      </c>
      <c r="O22" s="20"/>
      <c r="P22" s="20">
        <f>J22+K22+L22+M22+N22</f>
        <v>7437.5</v>
      </c>
      <c r="Q22" s="20"/>
      <c r="R22" s="20">
        <f>+J22+M22+O22+Q22+H22+I22</f>
        <v>10301.44</v>
      </c>
      <c r="S22" s="20">
        <f>+N22+L22+K22</f>
        <v>5369</v>
      </c>
      <c r="T22" s="21">
        <f>+G22-R22</f>
        <v>24698.559999999998</v>
      </c>
      <c r="U22" s="56"/>
      <c r="V22" s="62"/>
      <c r="W22" s="62"/>
      <c r="X22" s="62"/>
      <c r="Y22" s="62"/>
      <c r="Z22" s="62"/>
      <c r="AA22" s="62"/>
      <c r="AB22" s="62"/>
      <c r="AC22" s="62"/>
    </row>
    <row r="23" spans="2:29" ht="12" customHeight="1" x14ac:dyDescent="0.25">
      <c r="B23" s="16">
        <f t="shared" si="3"/>
        <v>6</v>
      </c>
      <c r="C23" s="17" t="s">
        <v>100</v>
      </c>
      <c r="D23" s="18" t="s">
        <v>37</v>
      </c>
      <c r="E23" s="18" t="s">
        <v>74</v>
      </c>
      <c r="F23" s="18" t="s">
        <v>90</v>
      </c>
      <c r="G23" s="19">
        <v>25000</v>
      </c>
      <c r="H23" s="20">
        <v>3984.93</v>
      </c>
      <c r="I23" s="20"/>
      <c r="J23" s="20">
        <f>+G23*2.87%</f>
        <v>717.5</v>
      </c>
      <c r="K23" s="20">
        <f>G23*7.1%</f>
        <v>1774.9999999999998</v>
      </c>
      <c r="L23" s="20">
        <f>G23*1.15%</f>
        <v>287.5</v>
      </c>
      <c r="M23" s="20">
        <f>+G23*3.04%</f>
        <v>760</v>
      </c>
      <c r="N23" s="20">
        <f>G23*7.09%</f>
        <v>1772.5000000000002</v>
      </c>
      <c r="O23" s="20"/>
      <c r="P23" s="20">
        <f>J23+K23+L23+M23+N23</f>
        <v>5312.5</v>
      </c>
      <c r="Q23" s="20"/>
      <c r="R23" s="20">
        <f>+J23+M23+O23+Q23+H23+I23</f>
        <v>5462.43</v>
      </c>
      <c r="S23" s="20">
        <f>+N23+L23+K23</f>
        <v>3835</v>
      </c>
      <c r="T23" s="21">
        <f>+G23-R23</f>
        <v>19537.57</v>
      </c>
      <c r="U23" s="56"/>
      <c r="V23" s="62"/>
      <c r="W23" s="62"/>
      <c r="X23" s="62"/>
      <c r="Y23" s="62"/>
      <c r="Z23" s="62"/>
      <c r="AA23" s="62"/>
      <c r="AB23" s="62"/>
      <c r="AC23" s="62"/>
    </row>
    <row r="24" spans="2:29" ht="15" customHeight="1" x14ac:dyDescent="0.25">
      <c r="B24" s="16">
        <f t="shared" si="3"/>
        <v>7</v>
      </c>
      <c r="C24" s="17" t="s">
        <v>101</v>
      </c>
      <c r="D24" s="18" t="s">
        <v>33</v>
      </c>
      <c r="E24" s="18" t="s">
        <v>74</v>
      </c>
      <c r="F24" s="18" t="s">
        <v>90</v>
      </c>
      <c r="G24" s="19">
        <v>15000</v>
      </c>
      <c r="H24" s="20">
        <v>1148.32</v>
      </c>
      <c r="I24" s="20"/>
      <c r="J24" s="20">
        <f>+G24*2.87%</f>
        <v>430.5</v>
      </c>
      <c r="K24" s="20">
        <f>G24*7.1%</f>
        <v>1065</v>
      </c>
      <c r="L24" s="20">
        <f>G24*1.15%</f>
        <v>172.5</v>
      </c>
      <c r="M24" s="20">
        <f>+G24*3.04%</f>
        <v>456</v>
      </c>
      <c r="N24" s="20">
        <f>G24*7.09%</f>
        <v>1063.5</v>
      </c>
      <c r="O24" s="20"/>
      <c r="P24" s="20">
        <f>J24+K24+L24+M24+N24</f>
        <v>3187.5</v>
      </c>
      <c r="Q24" s="20"/>
      <c r="R24" s="20">
        <f>+J24+M24+O24+Q24+H24+I24</f>
        <v>2034.82</v>
      </c>
      <c r="S24" s="20">
        <f>+N24+L24+K24</f>
        <v>2301</v>
      </c>
      <c r="T24" s="21">
        <f>+G24-R24</f>
        <v>12965.18</v>
      </c>
      <c r="U24" s="57"/>
      <c r="V24" s="33"/>
      <c r="W24" s="33"/>
      <c r="X24" s="33"/>
      <c r="Y24" s="33"/>
      <c r="Z24" s="33"/>
      <c r="AA24" s="33"/>
      <c r="AB24" s="33"/>
      <c r="AC24" s="33"/>
    </row>
    <row r="25" spans="2:29" ht="15" x14ac:dyDescent="0.25">
      <c r="B25" s="16">
        <f t="shared" si="3"/>
        <v>8</v>
      </c>
      <c r="C25" s="17" t="s">
        <v>102</v>
      </c>
      <c r="D25" s="18" t="s">
        <v>35</v>
      </c>
      <c r="E25" s="18" t="s">
        <v>74</v>
      </c>
      <c r="F25" s="18" t="s">
        <v>90</v>
      </c>
      <c r="G25" s="19">
        <v>5000</v>
      </c>
      <c r="H25" s="20">
        <v>705.67</v>
      </c>
      <c r="I25" s="20"/>
      <c r="J25" s="20">
        <f>+G25*2.87%</f>
        <v>143.5</v>
      </c>
      <c r="K25" s="20">
        <f>G25*7.1%</f>
        <v>354.99999999999994</v>
      </c>
      <c r="L25" s="20">
        <f>G25*1.15%</f>
        <v>57.5</v>
      </c>
      <c r="M25" s="20">
        <f>+G25*3.04%</f>
        <v>152</v>
      </c>
      <c r="N25" s="20">
        <f>G25*7.09%</f>
        <v>354.5</v>
      </c>
      <c r="O25" s="20"/>
      <c r="P25" s="20">
        <f>J25+K25+L25+M25+N25</f>
        <v>1062.5</v>
      </c>
      <c r="Q25" s="20"/>
      <c r="R25" s="20">
        <f>+J25+M25+O25+Q25+H25+I25</f>
        <v>1001.17</v>
      </c>
      <c r="S25" s="20">
        <f>+N25+L25+K25</f>
        <v>767</v>
      </c>
      <c r="T25" s="21">
        <f>+G25-R25</f>
        <v>3998.83</v>
      </c>
      <c r="U25" s="57"/>
      <c r="V25" s="33"/>
      <c r="W25" s="33"/>
      <c r="X25" s="33"/>
      <c r="Y25" s="33"/>
      <c r="Z25" s="33"/>
      <c r="AA25" s="33"/>
      <c r="AB25" s="33"/>
      <c r="AC25" s="33"/>
    </row>
    <row r="26" spans="2:29" ht="15" x14ac:dyDescent="0.25">
      <c r="B26" s="16">
        <f t="shared" si="3"/>
        <v>9</v>
      </c>
      <c r="C26" s="17" t="s">
        <v>103</v>
      </c>
      <c r="D26" s="18" t="s">
        <v>47</v>
      </c>
      <c r="E26" s="18" t="s">
        <v>80</v>
      </c>
      <c r="F26" s="18" t="s">
        <v>89</v>
      </c>
      <c r="G26" s="19">
        <v>38250</v>
      </c>
      <c r="H26" s="20">
        <v>7652.2</v>
      </c>
      <c r="I26" s="20"/>
      <c r="J26" s="20">
        <f>+G26*2.87%</f>
        <v>1097.7750000000001</v>
      </c>
      <c r="K26" s="20">
        <f>G26*7.1%</f>
        <v>2715.7499999999995</v>
      </c>
      <c r="L26" s="20">
        <f>G26*1.15%</f>
        <v>439.875</v>
      </c>
      <c r="M26" s="20">
        <f>+G26*3.04%</f>
        <v>1162.8</v>
      </c>
      <c r="N26" s="20">
        <f>G26*7.09%</f>
        <v>2711.9250000000002</v>
      </c>
      <c r="O26" s="20"/>
      <c r="P26" s="20">
        <f>J26+K26+L26+M26+N26</f>
        <v>8128.125</v>
      </c>
      <c r="Q26" s="20"/>
      <c r="R26" s="20">
        <f>+J26+M26+O26+Q26+H26+I26</f>
        <v>9912.7749999999996</v>
      </c>
      <c r="S26" s="20">
        <f>+N26+L26+K26</f>
        <v>5867.5499999999993</v>
      </c>
      <c r="T26" s="21">
        <f>+G26-R26</f>
        <v>28337.224999999999</v>
      </c>
      <c r="U26" s="57"/>
      <c r="V26" s="33"/>
      <c r="W26" s="33"/>
      <c r="X26" s="33"/>
      <c r="Y26" s="33"/>
      <c r="Z26" s="33"/>
      <c r="AA26" s="33"/>
      <c r="AB26" s="33"/>
      <c r="AC26" s="33"/>
    </row>
    <row r="27" spans="2:29" ht="15" x14ac:dyDescent="0.25">
      <c r="B27" s="16">
        <f t="shared" si="3"/>
        <v>10</v>
      </c>
      <c r="C27" s="17" t="s">
        <v>104</v>
      </c>
      <c r="D27" s="18" t="s">
        <v>68</v>
      </c>
      <c r="E27" s="18" t="s">
        <v>83</v>
      </c>
      <c r="F27" s="18" t="s">
        <v>90</v>
      </c>
      <c r="G27" s="19">
        <v>80000</v>
      </c>
      <c r="H27" s="20">
        <v>18733.43</v>
      </c>
      <c r="I27" s="20"/>
      <c r="J27" s="20">
        <f>+G27*2.87%</f>
        <v>2296</v>
      </c>
      <c r="K27" s="20">
        <f>G27*7.1%</f>
        <v>5679.9999999999991</v>
      </c>
      <c r="L27" s="20">
        <f>G27*1.15%</f>
        <v>920</v>
      </c>
      <c r="M27" s="20">
        <f>+G27*3.04%</f>
        <v>2432</v>
      </c>
      <c r="N27" s="20">
        <f>G27*7.09%</f>
        <v>5672</v>
      </c>
      <c r="O27" s="20"/>
      <c r="P27" s="20">
        <f>J27+K27+L27+M27+N27</f>
        <v>17000</v>
      </c>
      <c r="Q27" s="20"/>
      <c r="R27" s="20">
        <f>+J27+M27+O27+Q27+H27+I27</f>
        <v>23461.43</v>
      </c>
      <c r="S27" s="20">
        <f>+N27+L27+K27</f>
        <v>12272</v>
      </c>
      <c r="T27" s="21">
        <f>+G27-R27</f>
        <v>56538.57</v>
      </c>
      <c r="U27" s="57"/>
      <c r="V27" s="33"/>
      <c r="W27" s="33"/>
      <c r="X27" s="33"/>
      <c r="Y27" s="33"/>
      <c r="Z27" s="33"/>
      <c r="AA27" s="33"/>
      <c r="AB27" s="33"/>
      <c r="AC27" s="33"/>
    </row>
    <row r="28" spans="2:29" ht="15" x14ac:dyDescent="0.25">
      <c r="B28" s="16">
        <f t="shared" si="3"/>
        <v>11</v>
      </c>
      <c r="C28" s="17" t="s">
        <v>105</v>
      </c>
      <c r="D28" s="18" t="s">
        <v>38</v>
      </c>
      <c r="E28" s="18" t="s">
        <v>74</v>
      </c>
      <c r="F28" s="18" t="s">
        <v>90</v>
      </c>
      <c r="G28" s="19">
        <v>15000</v>
      </c>
      <c r="H28" s="20">
        <v>1148.32</v>
      </c>
      <c r="I28" s="20"/>
      <c r="J28" s="20">
        <f>+G28*2.87%</f>
        <v>430.5</v>
      </c>
      <c r="K28" s="20">
        <f>G28*7.1%</f>
        <v>1065</v>
      </c>
      <c r="L28" s="20">
        <f>G28*1.15%</f>
        <v>172.5</v>
      </c>
      <c r="M28" s="20">
        <f>+G28*3.04%</f>
        <v>456</v>
      </c>
      <c r="N28" s="20">
        <f>G28*7.09%</f>
        <v>1063.5</v>
      </c>
      <c r="O28" s="20"/>
      <c r="P28" s="20">
        <f>J28+K28+L28+M28+N28</f>
        <v>3187.5</v>
      </c>
      <c r="Q28" s="20"/>
      <c r="R28" s="20">
        <f>+J28+M28+O28+Q28+H28+I28</f>
        <v>2034.82</v>
      </c>
      <c r="S28" s="20">
        <f>+N28+L28+K28</f>
        <v>2301</v>
      </c>
      <c r="T28" s="21">
        <f>+G28-R28</f>
        <v>12965.18</v>
      </c>
      <c r="U28" s="57"/>
      <c r="V28" s="33"/>
      <c r="W28" s="33"/>
      <c r="X28" s="33"/>
      <c r="Y28" s="33"/>
      <c r="Z28" s="33"/>
      <c r="AA28" s="33"/>
      <c r="AB28" s="33"/>
      <c r="AC28" s="33"/>
    </row>
    <row r="29" spans="2:29" ht="15" x14ac:dyDescent="0.25">
      <c r="B29" s="16">
        <f t="shared" si="3"/>
        <v>12</v>
      </c>
      <c r="C29" s="17" t="s">
        <v>106</v>
      </c>
      <c r="D29" s="18" t="s">
        <v>56</v>
      </c>
      <c r="E29" s="18" t="s">
        <v>83</v>
      </c>
      <c r="F29" s="18" t="s">
        <v>90</v>
      </c>
      <c r="G29" s="19">
        <v>35000</v>
      </c>
      <c r="H29" s="20">
        <v>8232.94</v>
      </c>
      <c r="I29" s="20"/>
      <c r="J29" s="20">
        <f>+G29*2.87%</f>
        <v>1004.5</v>
      </c>
      <c r="K29" s="20">
        <f>G29*7.1%</f>
        <v>2485</v>
      </c>
      <c r="L29" s="20">
        <f>G29*1.15%</f>
        <v>402.5</v>
      </c>
      <c r="M29" s="20">
        <f>+G29*3.04%</f>
        <v>1064</v>
      </c>
      <c r="N29" s="20">
        <f>G29*7.09%</f>
        <v>2481.5</v>
      </c>
      <c r="O29" s="20"/>
      <c r="P29" s="20">
        <f>J29+K29+L29+M29+N29</f>
        <v>7437.5</v>
      </c>
      <c r="Q29" s="20"/>
      <c r="R29" s="20">
        <f>+J29+M29+O29+Q29+H29+I29</f>
        <v>10301.44</v>
      </c>
      <c r="S29" s="20">
        <f>+N29+L29+K29</f>
        <v>5369</v>
      </c>
      <c r="T29" s="21">
        <f>+G29-R29</f>
        <v>24698.559999999998</v>
      </c>
      <c r="U29" s="57"/>
      <c r="V29" s="33"/>
      <c r="W29" s="33"/>
      <c r="X29" s="33"/>
      <c r="Y29" s="33"/>
      <c r="Z29" s="33"/>
      <c r="AA29" s="33"/>
      <c r="AB29" s="33"/>
      <c r="AC29" s="33"/>
    </row>
    <row r="30" spans="2:29" ht="15" x14ac:dyDescent="0.25">
      <c r="B30" s="16">
        <f t="shared" si="3"/>
        <v>13</v>
      </c>
      <c r="C30" s="17" t="s">
        <v>107</v>
      </c>
      <c r="D30" s="18" t="s">
        <v>34</v>
      </c>
      <c r="E30" s="18" t="s">
        <v>76</v>
      </c>
      <c r="F30" s="18" t="s">
        <v>90</v>
      </c>
      <c r="G30" s="19">
        <v>30500</v>
      </c>
      <c r="H30" s="20">
        <v>7174.43</v>
      </c>
      <c r="I30" s="20"/>
      <c r="J30" s="20">
        <f>+G30*2.87%</f>
        <v>875.35</v>
      </c>
      <c r="K30" s="20">
        <f>G30*7.1%</f>
        <v>2165.5</v>
      </c>
      <c r="L30" s="20">
        <f>G30*1.15%</f>
        <v>350.75</v>
      </c>
      <c r="M30" s="20">
        <f>+G30*3.04%</f>
        <v>927.2</v>
      </c>
      <c r="N30" s="20">
        <f>G30*7.09%</f>
        <v>2162.4500000000003</v>
      </c>
      <c r="O30" s="20"/>
      <c r="P30" s="20">
        <f>J30+K30+L30+M30+N30</f>
        <v>6481.25</v>
      </c>
      <c r="Q30" s="20"/>
      <c r="R30" s="20">
        <f>+J30+M30+O30+Q30+H30+I30</f>
        <v>8976.98</v>
      </c>
      <c r="S30" s="20">
        <f>+N30+L30+K30</f>
        <v>4678.7000000000007</v>
      </c>
      <c r="T30" s="21">
        <f>+G30-R30</f>
        <v>21523.02</v>
      </c>
      <c r="U30" s="57"/>
      <c r="V30" s="33"/>
      <c r="W30" s="33"/>
      <c r="X30" s="33"/>
      <c r="Y30" s="33"/>
      <c r="Z30" s="33"/>
      <c r="AA30" s="33"/>
      <c r="AB30" s="33"/>
      <c r="AC30" s="33"/>
    </row>
    <row r="31" spans="2:29" ht="15" x14ac:dyDescent="0.25">
      <c r="B31" s="16">
        <f t="shared" si="3"/>
        <v>14</v>
      </c>
      <c r="C31" s="17" t="s">
        <v>108</v>
      </c>
      <c r="D31" s="18" t="s">
        <v>42</v>
      </c>
      <c r="E31" s="18" t="s">
        <v>75</v>
      </c>
      <c r="F31" s="18" t="s">
        <v>89</v>
      </c>
      <c r="G31" s="19">
        <v>38000</v>
      </c>
      <c r="H31" s="20">
        <v>7616.92</v>
      </c>
      <c r="I31" s="20"/>
      <c r="J31" s="20">
        <f>+G31*2.87%</f>
        <v>1090.5999999999999</v>
      </c>
      <c r="K31" s="20">
        <f>G31*7.1%</f>
        <v>2697.9999999999995</v>
      </c>
      <c r="L31" s="20">
        <f>G31*1.15%</f>
        <v>437</v>
      </c>
      <c r="M31" s="20">
        <f>+G31*3.04%</f>
        <v>1155.2</v>
      </c>
      <c r="N31" s="20">
        <f>G31*7.09%</f>
        <v>2694.2000000000003</v>
      </c>
      <c r="O31" s="20"/>
      <c r="P31" s="20">
        <f>J31+K31+L31+M31+N31</f>
        <v>8075</v>
      </c>
      <c r="Q31" s="20"/>
      <c r="R31" s="20">
        <f>+J31+M31+O31+Q31+H31+I31</f>
        <v>9862.7200000000012</v>
      </c>
      <c r="S31" s="20">
        <f>+N31+L31+K31</f>
        <v>5829.2</v>
      </c>
      <c r="T31" s="21">
        <f>+G31-R31</f>
        <v>28137.279999999999</v>
      </c>
      <c r="U31" s="57"/>
      <c r="V31" s="33"/>
      <c r="W31" s="33"/>
      <c r="X31" s="33"/>
      <c r="Y31" s="33"/>
      <c r="Z31" s="33"/>
      <c r="AA31" s="33"/>
      <c r="AB31" s="33"/>
      <c r="AC31" s="33"/>
    </row>
    <row r="32" spans="2:29" ht="15" x14ac:dyDescent="0.25">
      <c r="B32" s="16">
        <f t="shared" si="3"/>
        <v>15</v>
      </c>
      <c r="C32" s="17" t="s">
        <v>108</v>
      </c>
      <c r="D32" s="18" t="s">
        <v>61</v>
      </c>
      <c r="E32" s="18" t="s">
        <v>85</v>
      </c>
      <c r="F32" s="18" t="s">
        <v>89</v>
      </c>
      <c r="G32" s="19">
        <v>15000</v>
      </c>
      <c r="H32" s="20">
        <v>2573.5500000000002</v>
      </c>
      <c r="I32" s="20"/>
      <c r="J32" s="20">
        <f>+G32*2.87%</f>
        <v>430.5</v>
      </c>
      <c r="K32" s="20">
        <f>G32*7.1%</f>
        <v>1065</v>
      </c>
      <c r="L32" s="20">
        <f>G32*1.15%</f>
        <v>172.5</v>
      </c>
      <c r="M32" s="20">
        <f>+G32*3.04%</f>
        <v>456</v>
      </c>
      <c r="N32" s="20">
        <f>G32*7.09%</f>
        <v>1063.5</v>
      </c>
      <c r="O32" s="20"/>
      <c r="P32" s="20">
        <f>J32+K32+L32+M32+N32</f>
        <v>3187.5</v>
      </c>
      <c r="Q32" s="20"/>
      <c r="R32" s="20">
        <f>+J32+M32+O32+Q32+H32+I32</f>
        <v>3460.05</v>
      </c>
      <c r="S32" s="20">
        <f>+N32+L32+K32</f>
        <v>2301</v>
      </c>
      <c r="T32" s="21">
        <f>+G32-R32</f>
        <v>11539.95</v>
      </c>
      <c r="U32" s="57"/>
      <c r="V32" s="33"/>
      <c r="W32" s="33"/>
      <c r="X32" s="33"/>
      <c r="Y32" s="33"/>
      <c r="Z32" s="33"/>
      <c r="AA32" s="33"/>
      <c r="AB32" s="33"/>
      <c r="AC32" s="33"/>
    </row>
    <row r="33" spans="2:29" ht="15" x14ac:dyDescent="0.25">
      <c r="B33" s="16">
        <f t="shared" si="3"/>
        <v>16</v>
      </c>
      <c r="C33" s="17" t="s">
        <v>109</v>
      </c>
      <c r="D33" s="18" t="s">
        <v>66</v>
      </c>
      <c r="E33" s="18" t="s">
        <v>86</v>
      </c>
      <c r="F33" s="18" t="s">
        <v>89</v>
      </c>
      <c r="G33" s="19">
        <v>18470</v>
      </c>
      <c r="H33" s="20">
        <v>3063.29</v>
      </c>
      <c r="I33" s="20"/>
      <c r="J33" s="20">
        <f>+G33*2.87%</f>
        <v>530.08899999999994</v>
      </c>
      <c r="K33" s="20">
        <f>G33*7.1%</f>
        <v>1311.37</v>
      </c>
      <c r="L33" s="20">
        <f>G33*1.15%</f>
        <v>212.405</v>
      </c>
      <c r="M33" s="20">
        <f>+G33*3.04%</f>
        <v>561.48799999999994</v>
      </c>
      <c r="N33" s="20">
        <f>G33*7.09%</f>
        <v>1309.5230000000001</v>
      </c>
      <c r="O33" s="20"/>
      <c r="P33" s="20">
        <f>J33+K33+L33+M33+N33</f>
        <v>3924.875</v>
      </c>
      <c r="Q33" s="20"/>
      <c r="R33" s="20">
        <f>+J33+M33+O33+Q33+H33+I33</f>
        <v>4154.8670000000002</v>
      </c>
      <c r="S33" s="20">
        <f>+N33+L33+K33</f>
        <v>2833.2979999999998</v>
      </c>
      <c r="T33" s="21">
        <f>+G33-R33</f>
        <v>14315.133</v>
      </c>
      <c r="U33" s="57"/>
      <c r="V33" s="33"/>
      <c r="W33" s="33"/>
      <c r="X33" s="33"/>
      <c r="Y33" s="33"/>
      <c r="Z33" s="33"/>
      <c r="AA33" s="33"/>
      <c r="AB33" s="33"/>
      <c r="AC33" s="33"/>
    </row>
    <row r="34" spans="2:29" ht="15" x14ac:dyDescent="0.25">
      <c r="B34" s="16">
        <f t="shared" si="3"/>
        <v>17</v>
      </c>
      <c r="C34" s="17" t="s">
        <v>108</v>
      </c>
      <c r="D34" s="18" t="s">
        <v>129</v>
      </c>
      <c r="E34" s="18" t="s">
        <v>130</v>
      </c>
      <c r="F34" s="18" t="s">
        <v>89</v>
      </c>
      <c r="G34" s="19">
        <v>25000</v>
      </c>
      <c r="H34" s="20">
        <v>5325.61</v>
      </c>
      <c r="I34" s="20"/>
      <c r="J34" s="20">
        <f>+G34*2.87%</f>
        <v>717.5</v>
      </c>
      <c r="K34" s="20">
        <f>G34*7.1%</f>
        <v>1774.9999999999998</v>
      </c>
      <c r="L34" s="20">
        <f>G34*1.15%</f>
        <v>287.5</v>
      </c>
      <c r="M34" s="20">
        <f>+G34*3.04%</f>
        <v>760</v>
      </c>
      <c r="N34" s="20">
        <f>G34*7.09%</f>
        <v>1772.5000000000002</v>
      </c>
      <c r="O34" s="20"/>
      <c r="P34" s="20">
        <f>J34+K34+L34+M34+N34</f>
        <v>5312.5</v>
      </c>
      <c r="Q34" s="20"/>
      <c r="R34" s="20">
        <f>+J34+M34+O34+Q34+H34+I34</f>
        <v>6803.11</v>
      </c>
      <c r="S34" s="20">
        <f>+N34+L34+K34</f>
        <v>3835</v>
      </c>
      <c r="T34" s="21">
        <f>+G34-R34</f>
        <v>18196.89</v>
      </c>
      <c r="U34" s="57"/>
      <c r="V34" s="33"/>
      <c r="W34" s="33"/>
      <c r="X34" s="33"/>
      <c r="Y34" s="33"/>
      <c r="Z34" s="33"/>
      <c r="AA34" s="33"/>
      <c r="AB34" s="33"/>
      <c r="AC34" s="33"/>
    </row>
    <row r="35" spans="2:29" ht="15" x14ac:dyDescent="0.25">
      <c r="B35" s="16">
        <f t="shared" si="3"/>
        <v>18</v>
      </c>
      <c r="C35" s="17" t="s">
        <v>101</v>
      </c>
      <c r="D35" s="18" t="s">
        <v>125</v>
      </c>
      <c r="E35" s="18" t="s">
        <v>126</v>
      </c>
      <c r="F35" s="18" t="s">
        <v>90</v>
      </c>
      <c r="G35" s="19">
        <v>15000</v>
      </c>
      <c r="H35" s="20">
        <v>3443.8100000000004</v>
      </c>
      <c r="I35" s="20"/>
      <c r="J35" s="20">
        <f>+G35*2.87%</f>
        <v>430.5</v>
      </c>
      <c r="K35" s="20">
        <f>G35*7.1%</f>
        <v>1065</v>
      </c>
      <c r="L35" s="20">
        <f>G35*1.15%</f>
        <v>172.5</v>
      </c>
      <c r="M35" s="20">
        <f>+G35*3.04%</f>
        <v>456</v>
      </c>
      <c r="N35" s="20">
        <f>G35*7.09%</f>
        <v>1063.5</v>
      </c>
      <c r="O35" s="20"/>
      <c r="P35" s="20">
        <f>J35+K35+L35+M35+N35</f>
        <v>3187.5</v>
      </c>
      <c r="Q35" s="20"/>
      <c r="R35" s="20">
        <f>+J35+M35+O35+Q35+H35+I35</f>
        <v>4330.3100000000004</v>
      </c>
      <c r="S35" s="20">
        <f>+N35+L35+K35</f>
        <v>2301</v>
      </c>
      <c r="T35" s="21">
        <f>+G35-R35</f>
        <v>10669.689999999999</v>
      </c>
      <c r="U35" s="57"/>
      <c r="V35" s="33"/>
      <c r="W35" s="33"/>
      <c r="X35" s="33"/>
      <c r="Y35" s="33"/>
      <c r="Z35" s="33"/>
      <c r="AA35" s="33"/>
      <c r="AB35" s="33"/>
      <c r="AC35" s="33"/>
    </row>
    <row r="36" spans="2:29" ht="15" x14ac:dyDescent="0.25">
      <c r="B36" s="16">
        <f t="shared" si="3"/>
        <v>19</v>
      </c>
      <c r="C36" s="17" t="s">
        <v>101</v>
      </c>
      <c r="D36" s="18" t="s">
        <v>127</v>
      </c>
      <c r="E36" s="18" t="s">
        <v>126</v>
      </c>
      <c r="F36" s="18" t="s">
        <v>89</v>
      </c>
      <c r="G36" s="19">
        <v>5000</v>
      </c>
      <c r="H36" s="20">
        <v>1176.2</v>
      </c>
      <c r="I36" s="20"/>
      <c r="J36" s="20">
        <f>+G36*2.87%</f>
        <v>143.5</v>
      </c>
      <c r="K36" s="20">
        <f>G36*7.1%</f>
        <v>354.99999999999994</v>
      </c>
      <c r="L36" s="20">
        <f>G36*1.15%</f>
        <v>57.5</v>
      </c>
      <c r="M36" s="20">
        <f>+G36*3.04%</f>
        <v>152</v>
      </c>
      <c r="N36" s="20">
        <f>G36*7.09%</f>
        <v>354.5</v>
      </c>
      <c r="O36" s="20"/>
      <c r="P36" s="20">
        <f>J36+K36+L36+M36+N36</f>
        <v>1062.5</v>
      </c>
      <c r="Q36" s="20"/>
      <c r="R36" s="20">
        <f>+J36+M36+O36+Q36+H36+I36</f>
        <v>1471.7</v>
      </c>
      <c r="S36" s="20">
        <f>+N36+L36+K36</f>
        <v>767</v>
      </c>
      <c r="T36" s="21">
        <f>+G36-R36</f>
        <v>3528.3</v>
      </c>
      <c r="U36" s="57"/>
      <c r="V36" s="33"/>
      <c r="W36" s="33"/>
      <c r="X36" s="33"/>
      <c r="Y36" s="33"/>
      <c r="Z36" s="33"/>
      <c r="AA36" s="33"/>
      <c r="AB36" s="33"/>
      <c r="AC36" s="33"/>
    </row>
    <row r="37" spans="2:29" ht="15" x14ac:dyDescent="0.25">
      <c r="B37" s="16">
        <f t="shared" si="3"/>
        <v>20</v>
      </c>
      <c r="C37" s="17" t="s">
        <v>142</v>
      </c>
      <c r="D37" s="18" t="s">
        <v>150</v>
      </c>
      <c r="E37" s="18" t="s">
        <v>128</v>
      </c>
      <c r="F37" s="18" t="s">
        <v>89</v>
      </c>
      <c r="G37" s="19">
        <v>25000</v>
      </c>
      <c r="H37" s="20">
        <v>5325.61</v>
      </c>
      <c r="I37" s="20"/>
      <c r="J37" s="20">
        <f>+G37*2.87%</f>
        <v>717.5</v>
      </c>
      <c r="K37" s="20">
        <f>G37*7.1%</f>
        <v>1774.9999999999998</v>
      </c>
      <c r="L37" s="20">
        <f>G37*1.15%</f>
        <v>287.5</v>
      </c>
      <c r="M37" s="20">
        <f>+G37*3.04%</f>
        <v>760</v>
      </c>
      <c r="N37" s="20">
        <f>G37*7.09%</f>
        <v>1772.5000000000002</v>
      </c>
      <c r="O37" s="20"/>
      <c r="P37" s="20">
        <f>J37+K37+L37+M37+N37</f>
        <v>5312.5</v>
      </c>
      <c r="Q37" s="20"/>
      <c r="R37" s="20">
        <f>+J37+M37+O37+Q37+H37+I37</f>
        <v>6803.11</v>
      </c>
      <c r="S37" s="20">
        <f>+N37+L37+K37</f>
        <v>3835</v>
      </c>
      <c r="T37" s="21">
        <f>+G37-R37</f>
        <v>18196.89</v>
      </c>
      <c r="U37" s="57"/>
      <c r="V37" s="33"/>
      <c r="W37" s="33"/>
      <c r="X37" s="33"/>
      <c r="Y37" s="33"/>
      <c r="Z37" s="33"/>
      <c r="AA37" s="33"/>
      <c r="AB37" s="33"/>
      <c r="AC37" s="33"/>
    </row>
    <row r="38" spans="2:29" ht="15" x14ac:dyDescent="0.25">
      <c r="B38" s="16">
        <f t="shared" si="3"/>
        <v>21</v>
      </c>
      <c r="C38" s="17" t="s">
        <v>152</v>
      </c>
      <c r="D38" s="18" t="s">
        <v>147</v>
      </c>
      <c r="E38" s="18" t="s">
        <v>74</v>
      </c>
      <c r="F38" s="18" t="s">
        <v>90</v>
      </c>
      <c r="G38" s="19">
        <v>28800</v>
      </c>
      <c r="H38" s="20">
        <v>4991.66</v>
      </c>
      <c r="I38" s="20"/>
      <c r="J38" s="20">
        <f>+G38*2.87%</f>
        <v>826.56</v>
      </c>
      <c r="K38" s="20">
        <f>G38*7.1%</f>
        <v>2044.7999999999997</v>
      </c>
      <c r="L38" s="20">
        <f>G38*1.15%</f>
        <v>331.2</v>
      </c>
      <c r="M38" s="20">
        <f>+G38*3.04%</f>
        <v>875.52</v>
      </c>
      <c r="N38" s="20">
        <f>G38*7.09%</f>
        <v>2041.92</v>
      </c>
      <c r="O38" s="20"/>
      <c r="P38" s="20">
        <f>J38+K38+L38+M38+N38</f>
        <v>6120</v>
      </c>
      <c r="Q38" s="20"/>
      <c r="R38" s="20">
        <f>+J38+M38+O38+Q38+H38+I38</f>
        <v>6693.74</v>
      </c>
      <c r="S38" s="20">
        <f>+N38+L38+K38</f>
        <v>4417.92</v>
      </c>
      <c r="T38" s="21">
        <f>+G38-R38</f>
        <v>22106.260000000002</v>
      </c>
      <c r="U38" s="57"/>
      <c r="V38" s="33"/>
      <c r="W38" s="33"/>
      <c r="X38" s="33"/>
      <c r="Y38" s="33"/>
      <c r="Z38" s="33"/>
      <c r="AA38" s="33"/>
      <c r="AB38" s="33"/>
      <c r="AC38" s="33"/>
    </row>
    <row r="39" spans="2:29" ht="15" x14ac:dyDescent="0.25">
      <c r="B39" s="16">
        <f t="shared" si="3"/>
        <v>22</v>
      </c>
      <c r="C39" s="17" t="s">
        <v>153</v>
      </c>
      <c r="D39" s="18" t="s">
        <v>148</v>
      </c>
      <c r="E39" s="18" t="s">
        <v>77</v>
      </c>
      <c r="F39" s="18" t="s">
        <v>90</v>
      </c>
      <c r="G39" s="19">
        <v>29000</v>
      </c>
      <c r="H39" s="20">
        <v>5019.8900000000003</v>
      </c>
      <c r="I39" s="20"/>
      <c r="J39" s="20">
        <f>+G39*2.87%</f>
        <v>832.3</v>
      </c>
      <c r="K39" s="20">
        <f>G39*7.1%</f>
        <v>2059</v>
      </c>
      <c r="L39" s="20">
        <f>G39*1.15%</f>
        <v>333.5</v>
      </c>
      <c r="M39" s="20">
        <f>+G39*3.04%</f>
        <v>881.6</v>
      </c>
      <c r="N39" s="20">
        <f>G39*7.09%</f>
        <v>2056.1</v>
      </c>
      <c r="O39" s="20"/>
      <c r="P39" s="20">
        <f>J39+K39+L39+M39+N39</f>
        <v>6162.5</v>
      </c>
      <c r="Q39" s="20"/>
      <c r="R39" s="20">
        <f>+J39+M39+O39+Q39+H39+I39</f>
        <v>6733.7900000000009</v>
      </c>
      <c r="S39" s="20">
        <f>+N39+L39+K39</f>
        <v>4448.6000000000004</v>
      </c>
      <c r="T39" s="21">
        <f>+G39-R39</f>
        <v>22266.21</v>
      </c>
      <c r="U39" s="57"/>
      <c r="V39" s="33"/>
      <c r="W39" s="33"/>
      <c r="X39" s="33"/>
      <c r="Y39" s="33"/>
      <c r="Z39" s="33"/>
      <c r="AA39" s="33"/>
      <c r="AB39" s="33"/>
      <c r="AC39" s="33"/>
    </row>
    <row r="40" spans="2:29" ht="15" x14ac:dyDescent="0.25">
      <c r="B40" s="16">
        <f t="shared" si="3"/>
        <v>23</v>
      </c>
      <c r="C40" s="17" t="s">
        <v>154</v>
      </c>
      <c r="D40" s="18" t="s">
        <v>149</v>
      </c>
      <c r="E40" s="18" t="s">
        <v>74</v>
      </c>
      <c r="F40" s="18" t="s">
        <v>90</v>
      </c>
      <c r="G40" s="19">
        <v>10000</v>
      </c>
      <c r="H40" s="20">
        <v>1148.32</v>
      </c>
      <c r="I40" s="20"/>
      <c r="J40" s="20">
        <f>+G40*2.87%</f>
        <v>287</v>
      </c>
      <c r="K40" s="20">
        <f>G40*7.1%</f>
        <v>709.99999999999989</v>
      </c>
      <c r="L40" s="20">
        <f>G40*1.15%</f>
        <v>115</v>
      </c>
      <c r="M40" s="20">
        <f>+G40*3.04%</f>
        <v>304</v>
      </c>
      <c r="N40" s="20">
        <f>G40*7.09%</f>
        <v>709</v>
      </c>
      <c r="O40" s="20"/>
      <c r="P40" s="20">
        <f>J40+K40+L40+M40+N40</f>
        <v>2125</v>
      </c>
      <c r="Q40" s="20"/>
      <c r="R40" s="20">
        <f>+J40+M40+O40+Q40+H40+I40</f>
        <v>1739.32</v>
      </c>
      <c r="S40" s="20">
        <f>+N40+L40+K40</f>
        <v>1534</v>
      </c>
      <c r="T40" s="21">
        <f>+G40-R40</f>
        <v>8260.68</v>
      </c>
      <c r="U40" s="57"/>
      <c r="V40" s="33"/>
      <c r="W40" s="33"/>
      <c r="X40" s="33"/>
      <c r="Y40" s="33"/>
      <c r="Z40" s="33"/>
      <c r="AA40" s="33"/>
      <c r="AB40" s="33"/>
      <c r="AC40" s="33"/>
    </row>
    <row r="41" spans="2:29" ht="15" x14ac:dyDescent="0.25">
      <c r="B41" s="16">
        <f t="shared" si="3"/>
        <v>24</v>
      </c>
      <c r="C41" s="17" t="s">
        <v>155</v>
      </c>
      <c r="D41" s="18" t="s">
        <v>151</v>
      </c>
      <c r="E41" s="18" t="s">
        <v>74</v>
      </c>
      <c r="F41" s="18" t="s">
        <v>90</v>
      </c>
      <c r="G41" s="19">
        <v>15500</v>
      </c>
      <c r="H41" s="20">
        <v>2644.12</v>
      </c>
      <c r="I41" s="20"/>
      <c r="J41" s="20">
        <f>+G41*2.87%</f>
        <v>444.85</v>
      </c>
      <c r="K41" s="20">
        <f>G41*7.1%</f>
        <v>1100.5</v>
      </c>
      <c r="L41" s="20">
        <f>G41*1.15%</f>
        <v>178.25</v>
      </c>
      <c r="M41" s="20">
        <f>+G41*3.04%</f>
        <v>471.2</v>
      </c>
      <c r="N41" s="20">
        <f>G41*7.09%</f>
        <v>1098.95</v>
      </c>
      <c r="O41" s="20"/>
      <c r="P41" s="20">
        <f>J41+K41+L41+M41+N41</f>
        <v>3293.75</v>
      </c>
      <c r="Q41" s="20"/>
      <c r="R41" s="20">
        <f>+J41+M41+O41+Q41+H41+I41</f>
        <v>3560.17</v>
      </c>
      <c r="S41" s="20">
        <f>+N41+L41+K41</f>
        <v>2377.6999999999998</v>
      </c>
      <c r="T41" s="21">
        <f>+G41-R41</f>
        <v>11939.83</v>
      </c>
      <c r="U41" s="57"/>
      <c r="V41" s="33"/>
      <c r="W41" s="33"/>
      <c r="X41" s="33"/>
      <c r="Y41" s="33"/>
      <c r="Z41" s="33"/>
      <c r="AA41" s="33"/>
      <c r="AB41" s="33"/>
      <c r="AC41" s="33"/>
    </row>
    <row r="42" spans="2:29" ht="15" x14ac:dyDescent="0.25">
      <c r="B42" s="49"/>
      <c r="C42" s="31" t="s">
        <v>92</v>
      </c>
      <c r="D42" s="49"/>
      <c r="E42" s="49"/>
      <c r="F42" s="51"/>
      <c r="G42" s="52"/>
      <c r="H42" s="53"/>
      <c r="I42" s="53"/>
      <c r="J42" s="53"/>
      <c r="K42" s="53"/>
      <c r="L42" s="54"/>
      <c r="M42" s="53"/>
      <c r="N42" s="53"/>
      <c r="O42" s="54"/>
      <c r="P42" s="54"/>
      <c r="Q42" s="54"/>
      <c r="R42" s="54"/>
      <c r="S42" s="54"/>
      <c r="T42" s="55"/>
      <c r="U42" s="57"/>
      <c r="V42" s="33"/>
      <c r="W42" s="33"/>
      <c r="X42" s="33"/>
      <c r="Y42" s="33"/>
      <c r="Z42" s="33"/>
      <c r="AA42" s="33"/>
      <c r="AB42" s="33"/>
      <c r="AC42" s="33"/>
    </row>
    <row r="43" spans="2:29" ht="15" x14ac:dyDescent="0.25">
      <c r="B43" s="16">
        <v>25</v>
      </c>
      <c r="C43" s="17" t="s">
        <v>112</v>
      </c>
      <c r="D43" s="18" t="s">
        <v>49</v>
      </c>
      <c r="E43" s="18" t="s">
        <v>122</v>
      </c>
      <c r="F43" s="18" t="s">
        <v>89</v>
      </c>
      <c r="G43" s="19">
        <v>10000</v>
      </c>
      <c r="H43" s="20">
        <v>2352.3200000000002</v>
      </c>
      <c r="I43" s="20"/>
      <c r="J43" s="20">
        <f>+G43*2.87%</f>
        <v>287</v>
      </c>
      <c r="K43" s="20">
        <f>G43*7.1%</f>
        <v>709.99999999999989</v>
      </c>
      <c r="L43" s="20">
        <f>G43*1.15%</f>
        <v>115</v>
      </c>
      <c r="M43" s="20">
        <f>+G43*3.04%</f>
        <v>304</v>
      </c>
      <c r="N43" s="20">
        <f>G43*7.09%</f>
        <v>709</v>
      </c>
      <c r="O43" s="20"/>
      <c r="P43" s="20">
        <f>J43+K43+L43+M43+N43</f>
        <v>2125</v>
      </c>
      <c r="Q43" s="20"/>
      <c r="R43" s="20">
        <f>+J43+M43+O43+Q43+H43+I43</f>
        <v>2943.32</v>
      </c>
      <c r="S43" s="20">
        <f>+N43+L43+K43</f>
        <v>1534</v>
      </c>
      <c r="T43" s="21">
        <f>+G43-R43</f>
        <v>7056.68</v>
      </c>
      <c r="U43" s="57"/>
      <c r="V43" s="33"/>
      <c r="W43" s="33"/>
      <c r="X43" s="33"/>
      <c r="Y43" s="33"/>
      <c r="Z43" s="33"/>
      <c r="AA43" s="33"/>
      <c r="AB43" s="33"/>
      <c r="AC43" s="33"/>
    </row>
    <row r="44" spans="2:29" ht="15" x14ac:dyDescent="0.25">
      <c r="B44" s="16">
        <f t="shared" si="3"/>
        <v>26</v>
      </c>
      <c r="C44" s="17" t="s">
        <v>112</v>
      </c>
      <c r="D44" s="18" t="s">
        <v>71</v>
      </c>
      <c r="E44" s="18" t="s">
        <v>122</v>
      </c>
      <c r="F44" s="18" t="s">
        <v>89</v>
      </c>
      <c r="G44" s="19">
        <v>10000</v>
      </c>
      <c r="H44" s="20">
        <v>2352.3200000000002</v>
      </c>
      <c r="I44" s="20"/>
      <c r="J44" s="20">
        <f>+G44*2.87%</f>
        <v>287</v>
      </c>
      <c r="K44" s="20">
        <f>G44*7.1%</f>
        <v>709.99999999999989</v>
      </c>
      <c r="L44" s="20">
        <f>G44*1.15%</f>
        <v>115</v>
      </c>
      <c r="M44" s="20">
        <f>+G44*3.04%</f>
        <v>304</v>
      </c>
      <c r="N44" s="20">
        <f>G44*7.09%</f>
        <v>709</v>
      </c>
      <c r="O44" s="20"/>
      <c r="P44" s="20">
        <f>J44+K44+L44+M44+N44</f>
        <v>2125</v>
      </c>
      <c r="Q44" s="20"/>
      <c r="R44" s="20">
        <f>+J44+M44+O44+Q44+H44+I44</f>
        <v>2943.32</v>
      </c>
      <c r="S44" s="20">
        <f>+N44+L44+K44</f>
        <v>1534</v>
      </c>
      <c r="T44" s="21">
        <f>+G44-R44</f>
        <v>7056.68</v>
      </c>
      <c r="U44" s="57"/>
      <c r="V44" s="33"/>
      <c r="W44" s="33"/>
      <c r="X44" s="33"/>
      <c r="Y44" s="33"/>
      <c r="Z44" s="33"/>
      <c r="AA44" s="33"/>
      <c r="AB44" s="33"/>
      <c r="AC44" s="33"/>
    </row>
    <row r="45" spans="2:29" ht="15" customHeight="1" x14ac:dyDescent="0.2">
      <c r="B45" s="16">
        <f t="shared" si="3"/>
        <v>27</v>
      </c>
      <c r="C45" s="17" t="s">
        <v>112</v>
      </c>
      <c r="D45" s="18" t="s">
        <v>30</v>
      </c>
      <c r="E45" s="18" t="s">
        <v>74</v>
      </c>
      <c r="F45" s="18" t="s">
        <v>90</v>
      </c>
      <c r="G45" s="19">
        <v>32225.98</v>
      </c>
      <c r="H45" s="20">
        <v>4427.55</v>
      </c>
      <c r="I45" s="20"/>
      <c r="J45" s="20">
        <f>+G45*2.87%</f>
        <v>924.885626</v>
      </c>
      <c r="K45" s="20">
        <f>G45*7.1%</f>
        <v>2288.0445799999998</v>
      </c>
      <c r="L45" s="20">
        <f>G45*1.15%</f>
        <v>370.59877</v>
      </c>
      <c r="M45" s="20">
        <f>+G45*3.04%</f>
        <v>979.66979200000003</v>
      </c>
      <c r="N45" s="20">
        <f>G45*7.09%</f>
        <v>2284.8219819999999</v>
      </c>
      <c r="O45" s="20"/>
      <c r="P45" s="20">
        <f>J45+K45+L45+M45+N45</f>
        <v>6848.0207499999997</v>
      </c>
      <c r="Q45" s="20"/>
      <c r="R45" s="20">
        <f>+J45+M45+O45+Q45+H45+I45</f>
        <v>6332.1054180000001</v>
      </c>
      <c r="S45" s="20">
        <f>+N45+L45+K45</f>
        <v>4943.4653319999998</v>
      </c>
      <c r="T45" s="21">
        <f>+G45-R45</f>
        <v>25893.874582</v>
      </c>
      <c r="U45" s="50" t="s">
        <v>123</v>
      </c>
      <c r="V45" s="50">
        <v>5000</v>
      </c>
      <c r="W45" s="50">
        <v>0</v>
      </c>
      <c r="X45" s="50">
        <v>5000</v>
      </c>
      <c r="Y45" s="50">
        <f>IF(X45&lt;=374040,X45*2.87%,374040*2.87%)</f>
        <v>143.5</v>
      </c>
      <c r="Z45" s="50">
        <f>+AC45-AA45-Y45</f>
        <v>1176.2</v>
      </c>
      <c r="AA45" s="50">
        <f>IF(X45&lt;=187020,X45*3.04%,187020*3.04%)</f>
        <v>152</v>
      </c>
      <c r="AB45" s="50"/>
      <c r="AC45" s="50">
        <v>1471.7</v>
      </c>
    </row>
    <row r="46" spans="2:29" ht="15" x14ac:dyDescent="0.25">
      <c r="B46" s="16">
        <f t="shared" si="3"/>
        <v>28</v>
      </c>
      <c r="C46" s="17" t="s">
        <v>112</v>
      </c>
      <c r="D46" s="18" t="s">
        <v>45</v>
      </c>
      <c r="E46" s="18" t="s">
        <v>78</v>
      </c>
      <c r="F46" s="18" t="s">
        <v>90</v>
      </c>
      <c r="G46" s="19">
        <v>9442.27</v>
      </c>
      <c r="H46" s="20">
        <v>1148.32</v>
      </c>
      <c r="I46" s="20"/>
      <c r="J46" s="20">
        <f>+G46*2.87%</f>
        <v>270.99314900000002</v>
      </c>
      <c r="K46" s="20">
        <f>G46*7.1%</f>
        <v>670.40116999999998</v>
      </c>
      <c r="L46" s="20">
        <f>G46*1.15%</f>
        <v>108.586105</v>
      </c>
      <c r="M46" s="20">
        <f>+G46*3.04%</f>
        <v>287.045008</v>
      </c>
      <c r="N46" s="20">
        <f>G46*7.09%</f>
        <v>669.45694300000002</v>
      </c>
      <c r="O46" s="20"/>
      <c r="P46" s="20">
        <f>J46+K46+L46+M46+N46</f>
        <v>2006.482375</v>
      </c>
      <c r="Q46" s="20"/>
      <c r="R46" s="20">
        <f>+J46+M46+O46+Q46+H46+I46</f>
        <v>1706.3581569999999</v>
      </c>
      <c r="S46" s="20">
        <f>+N46+L46+K46</f>
        <v>1448.4442180000001</v>
      </c>
      <c r="T46" s="21">
        <f>+G46-R46</f>
        <v>7735.9118430000008</v>
      </c>
      <c r="U46" s="57"/>
      <c r="V46" s="33"/>
      <c r="W46" s="33"/>
      <c r="X46" s="33"/>
      <c r="Y46" s="33"/>
      <c r="Z46" s="33"/>
      <c r="AA46" s="33"/>
      <c r="AB46" s="33"/>
      <c r="AC46" s="33"/>
    </row>
    <row r="47" spans="2:29" ht="15" x14ac:dyDescent="0.25">
      <c r="B47" s="16">
        <f t="shared" si="3"/>
        <v>29</v>
      </c>
      <c r="C47" s="17" t="s">
        <v>113</v>
      </c>
      <c r="D47" s="18" t="s">
        <v>50</v>
      </c>
      <c r="E47" s="18" t="s">
        <v>122</v>
      </c>
      <c r="F47" s="18" t="s">
        <v>89</v>
      </c>
      <c r="G47" s="19">
        <v>10000</v>
      </c>
      <c r="H47" s="20">
        <v>2352.3200000000002</v>
      </c>
      <c r="I47" s="20"/>
      <c r="J47" s="20">
        <f>+G47*2.87%</f>
        <v>287</v>
      </c>
      <c r="K47" s="20">
        <f>G47*7.1%</f>
        <v>709.99999999999989</v>
      </c>
      <c r="L47" s="20">
        <f>G47*1.15%</f>
        <v>115</v>
      </c>
      <c r="M47" s="20">
        <f>+G47*3.04%</f>
        <v>304</v>
      </c>
      <c r="N47" s="20">
        <f>G47*7.09%</f>
        <v>709</v>
      </c>
      <c r="O47" s="20"/>
      <c r="P47" s="20">
        <f>J47+K47+L47+M47+N47</f>
        <v>2125</v>
      </c>
      <c r="Q47" s="20"/>
      <c r="R47" s="20">
        <f>+J47+M47+O47+Q47+H47+I47</f>
        <v>2943.32</v>
      </c>
      <c r="S47" s="20">
        <f>+N47+L47+K47</f>
        <v>1534</v>
      </c>
      <c r="T47" s="21">
        <f>+G47-R47</f>
        <v>7056.68</v>
      </c>
      <c r="U47" s="57"/>
      <c r="V47" s="33"/>
      <c r="W47" s="33"/>
      <c r="X47" s="33"/>
      <c r="Y47" s="33"/>
      <c r="Z47" s="33"/>
      <c r="AA47" s="33"/>
      <c r="AB47" s="33"/>
      <c r="AC47" s="33"/>
    </row>
    <row r="48" spans="2:29" ht="15" x14ac:dyDescent="0.25">
      <c r="B48" s="16">
        <f t="shared" si="3"/>
        <v>30</v>
      </c>
      <c r="C48" s="48" t="s">
        <v>143</v>
      </c>
      <c r="D48" s="18" t="s">
        <v>131</v>
      </c>
      <c r="E48" s="18" t="s">
        <v>132</v>
      </c>
      <c r="F48" s="18" t="s">
        <v>90</v>
      </c>
      <c r="G48" s="19">
        <v>25000</v>
      </c>
      <c r="H48" s="20">
        <v>5325.61</v>
      </c>
      <c r="I48" s="20"/>
      <c r="J48" s="20">
        <f>+G48*2.87%</f>
        <v>717.5</v>
      </c>
      <c r="K48" s="20">
        <f>G48*7.1%</f>
        <v>1774.9999999999998</v>
      </c>
      <c r="L48" s="20">
        <f>G48*1.15%</f>
        <v>287.5</v>
      </c>
      <c r="M48" s="20">
        <f>+G48*3.04%</f>
        <v>760</v>
      </c>
      <c r="N48" s="20">
        <f>G48*7.09%</f>
        <v>1772.5000000000002</v>
      </c>
      <c r="O48" s="20"/>
      <c r="P48" s="20">
        <f>J48+K48+L48+M48+N48</f>
        <v>5312.5</v>
      </c>
      <c r="Q48" s="20"/>
      <c r="R48" s="20">
        <f>+J48+M48+O48+Q48+H48+I48</f>
        <v>6803.11</v>
      </c>
      <c r="S48" s="20">
        <f>+N48+L48+K48</f>
        <v>3835</v>
      </c>
      <c r="T48" s="21">
        <f>+G48-R48</f>
        <v>18196.89</v>
      </c>
      <c r="U48" s="57"/>
      <c r="V48" s="33"/>
      <c r="W48" s="33"/>
      <c r="X48" s="33"/>
      <c r="Y48" s="33"/>
      <c r="Z48" s="33"/>
      <c r="AA48" s="33"/>
      <c r="AB48" s="33"/>
      <c r="AC48" s="33"/>
    </row>
    <row r="49" spans="2:29" ht="15" x14ac:dyDescent="0.25">
      <c r="B49" s="49"/>
      <c r="C49" s="32" t="s">
        <v>93</v>
      </c>
      <c r="D49" s="49"/>
      <c r="E49" s="49"/>
      <c r="F49" s="51"/>
      <c r="G49" s="52"/>
      <c r="H49" s="53"/>
      <c r="I49" s="53"/>
      <c r="J49" s="53"/>
      <c r="K49" s="53"/>
      <c r="L49" s="54"/>
      <c r="M49" s="53"/>
      <c r="N49" s="53"/>
      <c r="O49" s="54"/>
      <c r="P49" s="54"/>
      <c r="Q49" s="54"/>
      <c r="R49" s="54"/>
      <c r="S49" s="54"/>
      <c r="T49" s="55"/>
      <c r="U49" s="57"/>
      <c r="V49" s="33"/>
      <c r="W49" s="33"/>
      <c r="X49" s="33"/>
      <c r="Y49" s="33"/>
      <c r="Z49" s="33"/>
      <c r="AA49" s="33"/>
      <c r="AB49" s="33"/>
      <c r="AC49" s="33"/>
    </row>
    <row r="50" spans="2:29" ht="15" x14ac:dyDescent="0.25">
      <c r="B50" s="16">
        <v>31</v>
      </c>
      <c r="C50" s="17" t="s">
        <v>112</v>
      </c>
      <c r="D50" s="18" t="s">
        <v>57</v>
      </c>
      <c r="E50" s="18" t="s">
        <v>78</v>
      </c>
      <c r="F50" s="18" t="s">
        <v>90</v>
      </c>
      <c r="G50" s="19">
        <v>10500</v>
      </c>
      <c r="H50" s="20">
        <v>1148.32</v>
      </c>
      <c r="I50" s="20"/>
      <c r="J50" s="20">
        <f>+G50*2.87%</f>
        <v>301.35000000000002</v>
      </c>
      <c r="K50" s="20">
        <f>G50*7.1%</f>
        <v>745.49999999999989</v>
      </c>
      <c r="L50" s="20">
        <f>G50*1.15%</f>
        <v>120.75</v>
      </c>
      <c r="M50" s="20">
        <f>+G50*3.04%</f>
        <v>319.2</v>
      </c>
      <c r="N50" s="20">
        <f>G50*7.09%</f>
        <v>744.45</v>
      </c>
      <c r="O50" s="20"/>
      <c r="P50" s="20">
        <f>J50+K50+L50+M50+N50</f>
        <v>2231.25</v>
      </c>
      <c r="Q50" s="20"/>
      <c r="R50" s="20">
        <f>+J50+M50+O50+Q50+H50+I50</f>
        <v>1768.87</v>
      </c>
      <c r="S50" s="20">
        <f>+N50+L50+K50</f>
        <v>1610.6999999999998</v>
      </c>
      <c r="T50" s="21">
        <f>+G50-R50</f>
        <v>8731.130000000001</v>
      </c>
      <c r="U50" s="57"/>
      <c r="V50" s="33"/>
      <c r="W50" s="33"/>
      <c r="X50" s="33"/>
      <c r="Y50" s="33"/>
      <c r="Z50" s="33"/>
      <c r="AA50" s="33"/>
      <c r="AB50" s="33"/>
      <c r="AC50" s="33"/>
    </row>
    <row r="51" spans="2:29" ht="15" customHeight="1" x14ac:dyDescent="0.2">
      <c r="B51" s="16">
        <f t="shared" si="3"/>
        <v>32</v>
      </c>
      <c r="C51" s="17" t="s">
        <v>117</v>
      </c>
      <c r="D51" s="18" t="s">
        <v>32</v>
      </c>
      <c r="E51" s="18" t="s">
        <v>75</v>
      </c>
      <c r="F51" s="18" t="s">
        <v>89</v>
      </c>
      <c r="G51" s="19">
        <v>28470</v>
      </c>
      <c r="H51" s="20">
        <v>4945.09</v>
      </c>
      <c r="I51" s="20"/>
      <c r="J51" s="20">
        <f>+G51*2.87%</f>
        <v>817.08899999999994</v>
      </c>
      <c r="K51" s="20">
        <f>G51*7.1%</f>
        <v>2021.37</v>
      </c>
      <c r="L51" s="20">
        <f>G51*1.15%</f>
        <v>327.40499999999997</v>
      </c>
      <c r="M51" s="20">
        <f>+G51*3.04%</f>
        <v>865.48799999999994</v>
      </c>
      <c r="N51" s="20">
        <f>G51*7.09%</f>
        <v>2018.5230000000001</v>
      </c>
      <c r="O51" s="20"/>
      <c r="P51" s="20">
        <f>J51+K51+L51+M51+N51</f>
        <v>6049.875</v>
      </c>
      <c r="Q51" s="20"/>
      <c r="R51" s="20">
        <f>+J51+M51+O51+Q51+H51+I51</f>
        <v>6627.6669999999995</v>
      </c>
      <c r="S51" s="20">
        <f>+N51+L51+K51</f>
        <v>4367.2979999999998</v>
      </c>
      <c r="T51" s="21">
        <f>+G51-R51</f>
        <v>21842.332999999999</v>
      </c>
      <c r="U51" s="9"/>
      <c r="V51" s="9"/>
      <c r="W51" s="9"/>
      <c r="X51" s="9"/>
      <c r="Y51" s="9"/>
      <c r="Z51" s="9"/>
      <c r="AA51" s="9"/>
      <c r="AB51" s="9"/>
      <c r="AC51" s="9"/>
    </row>
    <row r="52" spans="2:29" ht="15" x14ac:dyDescent="0.25">
      <c r="B52" s="16">
        <f t="shared" si="3"/>
        <v>33</v>
      </c>
      <c r="C52" s="17" t="s">
        <v>110</v>
      </c>
      <c r="D52" s="18" t="s">
        <v>46</v>
      </c>
      <c r="E52" s="18" t="s">
        <v>79</v>
      </c>
      <c r="F52" s="18" t="s">
        <v>90</v>
      </c>
      <c r="G52" s="19">
        <v>25000</v>
      </c>
      <c r="H52" s="20">
        <v>5246.73</v>
      </c>
      <c r="I52" s="20"/>
      <c r="J52" s="20">
        <f>+G52*2.87%</f>
        <v>717.5</v>
      </c>
      <c r="K52" s="20">
        <f>G52*7.1%</f>
        <v>1774.9999999999998</v>
      </c>
      <c r="L52" s="20">
        <f>G52*1.15%</f>
        <v>287.5</v>
      </c>
      <c r="M52" s="20">
        <f>+G52*3.04%</f>
        <v>760</v>
      </c>
      <c r="N52" s="20">
        <f>G52*7.09%</f>
        <v>1772.5000000000002</v>
      </c>
      <c r="O52" s="20"/>
      <c r="P52" s="20">
        <f>J52+K52+L52+M52+N52</f>
        <v>5312.5</v>
      </c>
      <c r="Q52" s="20"/>
      <c r="R52" s="20">
        <f>+J52+M52+O52+Q52+H52+I52</f>
        <v>6724.23</v>
      </c>
      <c r="S52" s="20">
        <f>+N52+L52+K52</f>
        <v>3835</v>
      </c>
      <c r="T52" s="21">
        <f>+G52-R52</f>
        <v>18275.77</v>
      </c>
      <c r="U52" s="57"/>
      <c r="V52" s="33"/>
      <c r="W52" s="33"/>
      <c r="X52" s="33"/>
      <c r="Y52" s="33"/>
      <c r="Z52" s="33"/>
      <c r="AA52" s="33"/>
      <c r="AB52" s="33"/>
      <c r="AC52" s="33"/>
    </row>
    <row r="53" spans="2:29" ht="15" customHeight="1" x14ac:dyDescent="0.2">
      <c r="B53" s="16">
        <f t="shared" si="3"/>
        <v>34</v>
      </c>
      <c r="C53" s="17" t="s">
        <v>114</v>
      </c>
      <c r="D53" s="18" t="s">
        <v>26</v>
      </c>
      <c r="E53" s="18" t="s">
        <v>73</v>
      </c>
      <c r="F53" s="18" t="s">
        <v>89</v>
      </c>
      <c r="G53" s="19">
        <v>30000</v>
      </c>
      <c r="H53" s="20">
        <v>5161.0200000000004</v>
      </c>
      <c r="I53" s="20"/>
      <c r="J53" s="20">
        <f>+G53*2.87%</f>
        <v>861</v>
      </c>
      <c r="K53" s="20">
        <f>G53*7.1%</f>
        <v>2130</v>
      </c>
      <c r="L53" s="20">
        <f>G53*1.15%</f>
        <v>345</v>
      </c>
      <c r="M53" s="20">
        <f>+G53*3.04%</f>
        <v>912</v>
      </c>
      <c r="N53" s="20">
        <f>G53*7.09%</f>
        <v>2127</v>
      </c>
      <c r="O53" s="20"/>
      <c r="P53" s="20">
        <f>J53+K53+L53+M53+N53</f>
        <v>6375</v>
      </c>
      <c r="Q53" s="20"/>
      <c r="R53" s="20">
        <f>+J53+M53+O53+Q53+H53+I53</f>
        <v>6934.02</v>
      </c>
      <c r="S53" s="20">
        <f>+N53+L53+K53</f>
        <v>4602</v>
      </c>
      <c r="T53" s="21">
        <f>+G53-R53</f>
        <v>23065.98</v>
      </c>
      <c r="U53" s="50" t="s">
        <v>123</v>
      </c>
      <c r="V53" s="50">
        <v>15000</v>
      </c>
      <c r="W53" s="50">
        <v>0</v>
      </c>
      <c r="X53" s="50">
        <v>15000</v>
      </c>
      <c r="Y53" s="50">
        <f>IF(X53&lt;=374040,X53*2.87%,374040*2.87%)</f>
        <v>430.5</v>
      </c>
      <c r="Z53" s="50">
        <f>+AC53-AA53-Y53</f>
        <v>1148.32</v>
      </c>
      <c r="AA53" s="50">
        <f>IF(X53&lt;=187020,X53*3.04%,187020*3.04%)</f>
        <v>456</v>
      </c>
      <c r="AB53" s="50"/>
      <c r="AC53" s="50">
        <v>2034.82</v>
      </c>
    </row>
    <row r="54" spans="2:29" ht="15" x14ac:dyDescent="0.25">
      <c r="B54" s="16">
        <f t="shared" si="3"/>
        <v>35</v>
      </c>
      <c r="C54" s="17" t="s">
        <v>114</v>
      </c>
      <c r="D54" s="18" t="s">
        <v>67</v>
      </c>
      <c r="E54" s="18" t="s">
        <v>74</v>
      </c>
      <c r="F54" s="18" t="s">
        <v>90</v>
      </c>
      <c r="G54" s="19">
        <v>10500</v>
      </c>
      <c r="H54" s="20">
        <v>1148.32</v>
      </c>
      <c r="I54" s="20"/>
      <c r="J54" s="20">
        <f>+G54*2.87%</f>
        <v>301.35000000000002</v>
      </c>
      <c r="K54" s="20">
        <f>G54*7.1%</f>
        <v>745.49999999999989</v>
      </c>
      <c r="L54" s="20">
        <f>G54*1.15%</f>
        <v>120.75</v>
      </c>
      <c r="M54" s="20">
        <f>+G54*3.04%</f>
        <v>319.2</v>
      </c>
      <c r="N54" s="20">
        <f>G54*7.09%</f>
        <v>744.45</v>
      </c>
      <c r="O54" s="20"/>
      <c r="P54" s="20">
        <f>J54+K54+L54+M54+N54</f>
        <v>2231.25</v>
      </c>
      <c r="Q54" s="20"/>
      <c r="R54" s="20">
        <f>+J54+M54+O54+Q54+H54+I54</f>
        <v>1768.87</v>
      </c>
      <c r="S54" s="20">
        <f>+N54+L54+K54</f>
        <v>1610.6999999999998</v>
      </c>
      <c r="T54" s="21">
        <f>+G54-R54</f>
        <v>8731.130000000001</v>
      </c>
      <c r="U54" s="57"/>
      <c r="V54" s="33"/>
      <c r="W54" s="33"/>
      <c r="X54" s="33"/>
      <c r="Y54" s="33"/>
      <c r="Z54" s="33"/>
      <c r="AA54" s="33"/>
      <c r="AB54" s="33"/>
      <c r="AC54" s="33"/>
    </row>
    <row r="55" spans="2:29" ht="15" customHeight="1" x14ac:dyDescent="0.2">
      <c r="B55" s="16">
        <f t="shared" si="3"/>
        <v>36</v>
      </c>
      <c r="C55" s="17" t="s">
        <v>115</v>
      </c>
      <c r="D55" s="18" t="s">
        <v>28</v>
      </c>
      <c r="E55" s="18" t="s">
        <v>74</v>
      </c>
      <c r="F55" s="18" t="s">
        <v>90</v>
      </c>
      <c r="G55" s="19">
        <v>15000</v>
      </c>
      <c r="H55" s="20">
        <v>1148.32</v>
      </c>
      <c r="I55" s="20"/>
      <c r="J55" s="20">
        <f>+G55*2.87%</f>
        <v>430.5</v>
      </c>
      <c r="K55" s="20">
        <f>G55*7.1%</f>
        <v>1065</v>
      </c>
      <c r="L55" s="20">
        <f>G55*1.15%</f>
        <v>172.5</v>
      </c>
      <c r="M55" s="20">
        <f>+G55*3.04%</f>
        <v>456</v>
      </c>
      <c r="N55" s="20">
        <f>G55*7.09%</f>
        <v>1063.5</v>
      </c>
      <c r="O55" s="20"/>
      <c r="P55" s="20">
        <f>J55+K55+L55+M55+N55</f>
        <v>3187.5</v>
      </c>
      <c r="Q55" s="20"/>
      <c r="R55" s="20">
        <f>+J55+M55+O55+Q55+H55+I55</f>
        <v>2034.82</v>
      </c>
      <c r="S55" s="20">
        <f>+N55+L55+K55</f>
        <v>2301</v>
      </c>
      <c r="T55" s="21">
        <f>+G55-R55</f>
        <v>12965.18</v>
      </c>
      <c r="U55" s="50" t="s">
        <v>123</v>
      </c>
      <c r="V55" s="50">
        <v>25000</v>
      </c>
      <c r="W55" s="50">
        <v>0</v>
      </c>
      <c r="X55" s="50">
        <v>25000</v>
      </c>
      <c r="Y55" s="50">
        <f>IF(X55&lt;=374040,X55*2.87%,374040*2.87%)</f>
        <v>717.5</v>
      </c>
      <c r="Z55" s="50">
        <f>+AC55-AA55-Y55</f>
        <v>5325.61</v>
      </c>
      <c r="AA55" s="50">
        <f>IF(X55&lt;=187020,X55*3.04%,187020*3.04%)</f>
        <v>760</v>
      </c>
      <c r="AB55" s="50"/>
      <c r="AC55" s="50">
        <v>6803.11</v>
      </c>
    </row>
    <row r="56" spans="2:29" ht="15" x14ac:dyDescent="0.25">
      <c r="B56" s="16">
        <f t="shared" si="3"/>
        <v>37</v>
      </c>
      <c r="C56" s="17" t="s">
        <v>116</v>
      </c>
      <c r="D56" s="18" t="s">
        <v>51</v>
      </c>
      <c r="E56" s="18" t="s">
        <v>78</v>
      </c>
      <c r="F56" s="18" t="s">
        <v>89</v>
      </c>
      <c r="G56" s="19">
        <v>10000</v>
      </c>
      <c r="H56" s="20">
        <v>1077.76</v>
      </c>
      <c r="I56" s="20"/>
      <c r="J56" s="20">
        <f>+G56*2.87%</f>
        <v>287</v>
      </c>
      <c r="K56" s="20">
        <f>G56*7.1%</f>
        <v>709.99999999999989</v>
      </c>
      <c r="L56" s="20">
        <f>G56*1.15%</f>
        <v>115</v>
      </c>
      <c r="M56" s="20">
        <f>+G56*3.04%</f>
        <v>304</v>
      </c>
      <c r="N56" s="20">
        <f>G56*7.09%</f>
        <v>709</v>
      </c>
      <c r="O56" s="20"/>
      <c r="P56" s="20">
        <f>J56+K56+L56+M56+N56</f>
        <v>2125</v>
      </c>
      <c r="Q56" s="20"/>
      <c r="R56" s="20">
        <f>+J56+M56+O56+Q56+H56+I56</f>
        <v>1668.76</v>
      </c>
      <c r="S56" s="20">
        <f>+N56+L56+K56</f>
        <v>1534</v>
      </c>
      <c r="T56" s="21">
        <f>+G56-R56</f>
        <v>8331.24</v>
      </c>
      <c r="U56" s="57"/>
      <c r="V56" s="33"/>
      <c r="W56" s="33"/>
      <c r="X56" s="33"/>
      <c r="Y56" s="33"/>
      <c r="Z56" s="33"/>
      <c r="AA56" s="33"/>
      <c r="AB56" s="33"/>
      <c r="AC56" s="33"/>
    </row>
    <row r="57" spans="2:29" ht="15" x14ac:dyDescent="0.25">
      <c r="B57" s="16">
        <f t="shared" si="3"/>
        <v>38</v>
      </c>
      <c r="C57" s="17" t="s">
        <v>116</v>
      </c>
      <c r="D57" s="18" t="s">
        <v>62</v>
      </c>
      <c r="E57" s="18" t="s">
        <v>74</v>
      </c>
      <c r="F57" s="18" t="s">
        <v>90</v>
      </c>
      <c r="G57" s="19">
        <v>10500</v>
      </c>
      <c r="H57" s="20">
        <v>1148.32</v>
      </c>
      <c r="I57" s="20"/>
      <c r="J57" s="20">
        <f>+G57*2.87%</f>
        <v>301.35000000000002</v>
      </c>
      <c r="K57" s="20">
        <f>G57*7.1%</f>
        <v>745.49999999999989</v>
      </c>
      <c r="L57" s="20">
        <f>G57*1.15%</f>
        <v>120.75</v>
      </c>
      <c r="M57" s="20">
        <f>+G57*3.04%</f>
        <v>319.2</v>
      </c>
      <c r="N57" s="20">
        <f>G57*7.09%</f>
        <v>744.45</v>
      </c>
      <c r="O57" s="20"/>
      <c r="P57" s="20">
        <f>J57+K57+L57+M57+N57</f>
        <v>2231.25</v>
      </c>
      <c r="Q57" s="20"/>
      <c r="R57" s="20">
        <f>+J57+M57+O57+Q57+H57+I57</f>
        <v>1768.87</v>
      </c>
      <c r="S57" s="20">
        <f>+N57+L57+K57</f>
        <v>1610.6999999999998</v>
      </c>
      <c r="T57" s="21">
        <f>+G57-R57</f>
        <v>8731.130000000001</v>
      </c>
      <c r="U57" s="57"/>
      <c r="V57" s="33"/>
      <c r="W57" s="33"/>
      <c r="X57" s="33"/>
      <c r="Y57" s="33"/>
      <c r="Z57" s="33"/>
      <c r="AA57" s="33"/>
      <c r="AB57" s="33"/>
      <c r="AC57" s="33"/>
    </row>
    <row r="58" spans="2:29" ht="15" x14ac:dyDescent="0.25">
      <c r="B58" s="16">
        <f t="shared" si="3"/>
        <v>39</v>
      </c>
      <c r="C58" s="48" t="s">
        <v>144</v>
      </c>
      <c r="D58" s="18" t="s">
        <v>133</v>
      </c>
      <c r="E58" s="18" t="s">
        <v>134</v>
      </c>
      <c r="F58" s="18" t="s">
        <v>89</v>
      </c>
      <c r="G58" s="19">
        <v>15000</v>
      </c>
      <c r="H58" s="20">
        <v>1148.32</v>
      </c>
      <c r="I58" s="20"/>
      <c r="J58" s="20">
        <f>+G58*2.87%</f>
        <v>430.5</v>
      </c>
      <c r="K58" s="20">
        <f>G58*7.1%</f>
        <v>1065</v>
      </c>
      <c r="L58" s="20">
        <f>G58*1.15%</f>
        <v>172.5</v>
      </c>
      <c r="M58" s="20">
        <f>+G58*3.04%</f>
        <v>456</v>
      </c>
      <c r="N58" s="20">
        <f>G58*7.09%</f>
        <v>1063.5</v>
      </c>
      <c r="O58" s="20"/>
      <c r="P58" s="20">
        <f>J58+K58+L58+M58+N58</f>
        <v>3187.5</v>
      </c>
      <c r="Q58" s="20"/>
      <c r="R58" s="20">
        <f>+J58+M58+O58+Q58+H58+I58</f>
        <v>2034.82</v>
      </c>
      <c r="S58" s="20">
        <f>+N58+L58+K58</f>
        <v>2301</v>
      </c>
      <c r="T58" s="21">
        <f>+G58-R58</f>
        <v>12965.18</v>
      </c>
      <c r="U58" s="57"/>
      <c r="V58" s="33"/>
      <c r="W58" s="33"/>
      <c r="X58" s="33"/>
      <c r="Y58" s="33"/>
      <c r="Z58" s="33"/>
      <c r="AA58" s="33"/>
      <c r="AB58" s="33"/>
      <c r="AC58" s="33"/>
    </row>
    <row r="59" spans="2:29" ht="15" x14ac:dyDescent="0.25">
      <c r="B59" s="49"/>
      <c r="C59" s="32" t="s">
        <v>94</v>
      </c>
      <c r="D59" s="49"/>
      <c r="E59" s="49"/>
      <c r="F59" s="51"/>
      <c r="G59" s="52"/>
      <c r="H59" s="53"/>
      <c r="I59" s="53"/>
      <c r="J59" s="53"/>
      <c r="K59" s="53"/>
      <c r="L59" s="54"/>
      <c r="M59" s="53"/>
      <c r="N59" s="53"/>
      <c r="O59" s="54"/>
      <c r="P59" s="54"/>
      <c r="Q59" s="54"/>
      <c r="R59" s="54"/>
      <c r="S59" s="54"/>
      <c r="T59" s="55"/>
      <c r="U59" s="57"/>
      <c r="V59" s="33"/>
      <c r="W59" s="33"/>
      <c r="X59" s="33"/>
      <c r="Y59" s="33"/>
      <c r="Z59" s="33"/>
      <c r="AA59" s="33"/>
      <c r="AB59" s="33"/>
      <c r="AC59" s="33"/>
    </row>
    <row r="60" spans="2:29" ht="15" x14ac:dyDescent="0.25">
      <c r="B60" s="16">
        <v>40</v>
      </c>
      <c r="C60" s="17" t="s">
        <v>112</v>
      </c>
      <c r="D60" s="18" t="s">
        <v>41</v>
      </c>
      <c r="E60" s="18" t="s">
        <v>122</v>
      </c>
      <c r="F60" s="18" t="s">
        <v>89</v>
      </c>
      <c r="G60" s="19">
        <v>10000</v>
      </c>
      <c r="H60" s="20">
        <v>2352.3200000000002</v>
      </c>
      <c r="I60" s="20"/>
      <c r="J60" s="20">
        <f>+G60*2.87%</f>
        <v>287</v>
      </c>
      <c r="K60" s="20">
        <f>G60*7.1%</f>
        <v>709.99999999999989</v>
      </c>
      <c r="L60" s="20">
        <f>G60*1.15%</f>
        <v>115</v>
      </c>
      <c r="M60" s="20">
        <f>+G60*3.04%</f>
        <v>304</v>
      </c>
      <c r="N60" s="20">
        <f>G60*7.09%</f>
        <v>709</v>
      </c>
      <c r="O60" s="20"/>
      <c r="P60" s="20">
        <f>J60+K60+L60+M60+N60</f>
        <v>2125</v>
      </c>
      <c r="Q60" s="20"/>
      <c r="R60" s="20">
        <f>+J60+M60+O60+Q60+H60+I60</f>
        <v>2943.32</v>
      </c>
      <c r="S60" s="20">
        <f>+N60+L60+K60</f>
        <v>1534</v>
      </c>
      <c r="T60" s="21">
        <f>+G60-R60</f>
        <v>7056.68</v>
      </c>
      <c r="U60" s="57"/>
      <c r="V60" s="33"/>
      <c r="W60" s="33"/>
      <c r="X60" s="33"/>
      <c r="Y60" s="33"/>
      <c r="Z60" s="33"/>
      <c r="AA60" s="33"/>
      <c r="AB60" s="33"/>
      <c r="AC60" s="33"/>
    </row>
    <row r="61" spans="2:29" ht="15" x14ac:dyDescent="0.25">
      <c r="B61" s="16">
        <f t="shared" si="3"/>
        <v>41</v>
      </c>
      <c r="C61" s="17" t="s">
        <v>112</v>
      </c>
      <c r="D61" s="18" t="s">
        <v>59</v>
      </c>
      <c r="E61" s="18" t="s">
        <v>122</v>
      </c>
      <c r="F61" s="18" t="s">
        <v>89</v>
      </c>
      <c r="G61" s="19">
        <v>10000</v>
      </c>
      <c r="H61" s="20">
        <v>2352.3200000000002</v>
      </c>
      <c r="I61" s="20"/>
      <c r="J61" s="20">
        <f>+G61*2.87%</f>
        <v>287</v>
      </c>
      <c r="K61" s="20">
        <f>G61*7.1%</f>
        <v>709.99999999999989</v>
      </c>
      <c r="L61" s="20">
        <f>G61*1.15%</f>
        <v>115</v>
      </c>
      <c r="M61" s="20">
        <f>+G61*3.04%</f>
        <v>304</v>
      </c>
      <c r="N61" s="20">
        <f>G61*7.09%</f>
        <v>709</v>
      </c>
      <c r="O61" s="20"/>
      <c r="P61" s="20">
        <f>J61+K61+L61+M61+N61</f>
        <v>2125</v>
      </c>
      <c r="Q61" s="20"/>
      <c r="R61" s="20">
        <f>+J61+M61+O61+Q61+H61+I61</f>
        <v>2943.32</v>
      </c>
      <c r="S61" s="20">
        <f>+N61+L61+K61</f>
        <v>1534</v>
      </c>
      <c r="T61" s="21">
        <f>+G61-R61</f>
        <v>7056.68</v>
      </c>
      <c r="U61" s="57"/>
      <c r="V61" s="33"/>
      <c r="W61" s="33"/>
      <c r="X61" s="33"/>
      <c r="Y61" s="33"/>
      <c r="Z61" s="33"/>
      <c r="AA61" s="33"/>
      <c r="AB61" s="33"/>
      <c r="AC61" s="33"/>
    </row>
    <row r="62" spans="2:29" ht="15" x14ac:dyDescent="0.25">
      <c r="B62" s="16">
        <f t="shared" si="3"/>
        <v>42</v>
      </c>
      <c r="C62" s="17" t="s">
        <v>114</v>
      </c>
      <c r="D62" s="18" t="s">
        <v>53</v>
      </c>
      <c r="E62" s="18" t="s">
        <v>74</v>
      </c>
      <c r="F62" s="18" t="s">
        <v>90</v>
      </c>
      <c r="G62" s="19">
        <v>45000</v>
      </c>
      <c r="H62" s="20">
        <v>6309.35</v>
      </c>
      <c r="I62" s="20"/>
      <c r="J62" s="20">
        <f>+G62*2.87%</f>
        <v>1291.5</v>
      </c>
      <c r="K62" s="20">
        <f>G62*7.1%</f>
        <v>3194.9999999999995</v>
      </c>
      <c r="L62" s="20">
        <f>G62*1.15%</f>
        <v>517.5</v>
      </c>
      <c r="M62" s="20">
        <f>+G62*3.04%</f>
        <v>1368</v>
      </c>
      <c r="N62" s="20">
        <f>G62*7.09%</f>
        <v>3190.5</v>
      </c>
      <c r="O62" s="20"/>
      <c r="P62" s="20">
        <f>J62+K62+L62+M62+N62</f>
        <v>9562.5</v>
      </c>
      <c r="Q62" s="20"/>
      <c r="R62" s="20">
        <f>+J62+M62+O62+Q62+H62+I62</f>
        <v>8968.85</v>
      </c>
      <c r="S62" s="20">
        <f>+N62+L62+K62</f>
        <v>6903</v>
      </c>
      <c r="T62" s="21">
        <f>+G62-R62</f>
        <v>36031.15</v>
      </c>
      <c r="U62" s="57"/>
      <c r="V62" s="33"/>
      <c r="W62" s="33"/>
      <c r="X62" s="33"/>
      <c r="Y62" s="33"/>
      <c r="Z62" s="33"/>
      <c r="AA62" s="33"/>
      <c r="AB62" s="33"/>
      <c r="AC62" s="33"/>
    </row>
    <row r="63" spans="2:29" ht="15" customHeight="1" x14ac:dyDescent="0.2">
      <c r="B63" s="49"/>
      <c r="C63" s="32" t="s">
        <v>95</v>
      </c>
      <c r="D63" s="49"/>
      <c r="E63" s="49"/>
      <c r="F63" s="51"/>
      <c r="G63" s="52"/>
      <c r="H63" s="53"/>
      <c r="I63" s="53"/>
      <c r="J63" s="53"/>
      <c r="K63" s="53"/>
      <c r="L63" s="54"/>
      <c r="M63" s="53"/>
      <c r="N63" s="53"/>
      <c r="O63" s="54"/>
      <c r="P63" s="54"/>
      <c r="Q63" s="54"/>
      <c r="R63" s="54"/>
      <c r="S63" s="54"/>
      <c r="T63" s="55"/>
    </row>
    <row r="64" spans="2:29" ht="15" x14ac:dyDescent="0.25">
      <c r="B64" s="16">
        <v>43</v>
      </c>
      <c r="C64" s="17" t="s">
        <v>112</v>
      </c>
      <c r="D64" s="18" t="s">
        <v>36</v>
      </c>
      <c r="E64" s="18" t="s">
        <v>122</v>
      </c>
      <c r="F64" s="18" t="s">
        <v>90</v>
      </c>
      <c r="G64" s="19">
        <v>10000</v>
      </c>
      <c r="H64" s="20">
        <v>2352.31</v>
      </c>
      <c r="I64" s="20"/>
      <c r="J64" s="20">
        <f>+G64*2.87%</f>
        <v>287</v>
      </c>
      <c r="K64" s="20">
        <f>G64*7.1%</f>
        <v>709.99999999999989</v>
      </c>
      <c r="L64" s="20">
        <f>G64*1.15%</f>
        <v>115</v>
      </c>
      <c r="M64" s="20">
        <f>+G64*3.04%</f>
        <v>304</v>
      </c>
      <c r="N64" s="20">
        <f>G64*7.09%</f>
        <v>709</v>
      </c>
      <c r="O64" s="20"/>
      <c r="P64" s="20">
        <f>J64+K64+L64+M64+N64</f>
        <v>2125</v>
      </c>
      <c r="Q64" s="20"/>
      <c r="R64" s="20">
        <f>+J64+M64+O64+Q64+H64+I64</f>
        <v>2943.31</v>
      </c>
      <c r="S64" s="20">
        <f>+N64+L64+K64</f>
        <v>1534</v>
      </c>
      <c r="T64" s="21">
        <f>+G64-R64</f>
        <v>7056.6900000000005</v>
      </c>
      <c r="U64" s="57"/>
      <c r="V64" s="33"/>
      <c r="W64" s="33"/>
      <c r="X64" s="33"/>
      <c r="Y64" s="33"/>
      <c r="Z64" s="33"/>
      <c r="AA64" s="33"/>
      <c r="AB64" s="33"/>
      <c r="AC64" s="33"/>
    </row>
    <row r="65" spans="2:29" ht="15" x14ac:dyDescent="0.25">
      <c r="B65" s="16">
        <f t="shared" si="3"/>
        <v>44</v>
      </c>
      <c r="C65" s="17" t="s">
        <v>112</v>
      </c>
      <c r="D65" s="18" t="s">
        <v>64</v>
      </c>
      <c r="E65" s="18" t="s">
        <v>122</v>
      </c>
      <c r="F65" s="18" t="s">
        <v>89</v>
      </c>
      <c r="G65" s="19">
        <v>10000</v>
      </c>
      <c r="H65" s="20">
        <v>2352.31</v>
      </c>
      <c r="I65" s="20"/>
      <c r="J65" s="20">
        <f>+G65*2.87%</f>
        <v>287</v>
      </c>
      <c r="K65" s="20">
        <f>G65*7.1%</f>
        <v>709.99999999999989</v>
      </c>
      <c r="L65" s="20">
        <f>G65*1.15%</f>
        <v>115</v>
      </c>
      <c r="M65" s="20">
        <f>+G65*3.04%</f>
        <v>304</v>
      </c>
      <c r="N65" s="20">
        <f>G65*7.09%</f>
        <v>709</v>
      </c>
      <c r="O65" s="20"/>
      <c r="P65" s="20">
        <f>J65+K65+L65+M65+N65</f>
        <v>2125</v>
      </c>
      <c r="Q65" s="20"/>
      <c r="R65" s="20">
        <f>+J65+M65+O65+Q65+H65+I65</f>
        <v>2943.31</v>
      </c>
      <c r="S65" s="20">
        <f>+N65+L65+K65</f>
        <v>1534</v>
      </c>
      <c r="T65" s="21">
        <f>+G65-R65</f>
        <v>7056.6900000000005</v>
      </c>
      <c r="U65" s="57"/>
      <c r="V65" s="33"/>
      <c r="W65" s="33"/>
      <c r="X65" s="33"/>
      <c r="Y65" s="33"/>
      <c r="Z65" s="33"/>
      <c r="AA65" s="33"/>
      <c r="AB65" s="33"/>
      <c r="AC65" s="33"/>
    </row>
    <row r="66" spans="2:29" ht="15" customHeight="1" x14ac:dyDescent="0.2">
      <c r="B66" s="16">
        <f t="shared" si="3"/>
        <v>45</v>
      </c>
      <c r="C66" s="17" t="s">
        <v>118</v>
      </c>
      <c r="D66" s="18" t="s">
        <v>27</v>
      </c>
      <c r="E66" s="18" t="s">
        <v>121</v>
      </c>
      <c r="F66" s="18" t="s">
        <v>90</v>
      </c>
      <c r="G66" s="19">
        <v>100000</v>
      </c>
      <c r="H66" s="20">
        <v>23730.62</v>
      </c>
      <c r="I66" s="20"/>
      <c r="J66" s="20">
        <f>+G66*2.87%</f>
        <v>2870</v>
      </c>
      <c r="K66" s="20">
        <f>G66*7.1%</f>
        <v>7099.9999999999991</v>
      </c>
      <c r="L66" s="20">
        <f>G66*1.15%</f>
        <v>1150</v>
      </c>
      <c r="M66" s="20">
        <f>+G66*3.04%</f>
        <v>3040</v>
      </c>
      <c r="N66" s="20">
        <f>G66*7.09%</f>
        <v>7090.0000000000009</v>
      </c>
      <c r="O66" s="20"/>
      <c r="P66" s="20">
        <f>J66+K66+L66+M66+N66</f>
        <v>21250</v>
      </c>
      <c r="Q66" s="20"/>
      <c r="R66" s="20">
        <f>+J66+M66+O66+Q66+H66+I66</f>
        <v>29640.62</v>
      </c>
      <c r="S66" s="20">
        <f>+N66+L66+K66</f>
        <v>15340</v>
      </c>
      <c r="T66" s="21">
        <f>+G66-R66</f>
        <v>70359.38</v>
      </c>
      <c r="U66" s="50" t="s">
        <v>123</v>
      </c>
      <c r="V66" s="50">
        <v>15000</v>
      </c>
      <c r="W66" s="50">
        <v>0</v>
      </c>
      <c r="X66" s="50">
        <v>15000</v>
      </c>
      <c r="Y66" s="50">
        <f>IF(X66&lt;=374040,X66*2.87%,374040*2.87%)</f>
        <v>430.5</v>
      </c>
      <c r="Z66" s="50">
        <f>+AC66-AA66-Y66</f>
        <v>2822.67</v>
      </c>
      <c r="AA66" s="50">
        <f>IF(X66&lt;=187020,X66*3.04%,187020*3.04%)</f>
        <v>456</v>
      </c>
      <c r="AB66" s="50"/>
      <c r="AC66" s="50">
        <v>3709.17</v>
      </c>
    </row>
    <row r="67" spans="2:29" ht="15" x14ac:dyDescent="0.25">
      <c r="B67" s="16">
        <f t="shared" si="3"/>
        <v>46</v>
      </c>
      <c r="C67" s="17" t="s">
        <v>118</v>
      </c>
      <c r="D67" s="18" t="s">
        <v>39</v>
      </c>
      <c r="E67" s="18" t="s">
        <v>122</v>
      </c>
      <c r="F67" s="18" t="s">
        <v>90</v>
      </c>
      <c r="G67" s="19">
        <v>10000</v>
      </c>
      <c r="H67" s="20">
        <v>2352.3200000000002</v>
      </c>
      <c r="I67" s="20"/>
      <c r="J67" s="20">
        <f>+G67*2.87%</f>
        <v>287</v>
      </c>
      <c r="K67" s="20">
        <f>G67*7.1%</f>
        <v>709.99999999999989</v>
      </c>
      <c r="L67" s="20">
        <f>G67*1.15%</f>
        <v>115</v>
      </c>
      <c r="M67" s="20">
        <f>+G67*3.04%</f>
        <v>304</v>
      </c>
      <c r="N67" s="20">
        <f>G67*7.09%</f>
        <v>709</v>
      </c>
      <c r="O67" s="20"/>
      <c r="P67" s="20">
        <f>J67+K67+L67+M67+N67</f>
        <v>2125</v>
      </c>
      <c r="Q67" s="20"/>
      <c r="R67" s="20">
        <f>+J67+M67+O67+Q67+H67+I67</f>
        <v>2943.32</v>
      </c>
      <c r="S67" s="20">
        <f>+N67+L67+K67</f>
        <v>1534</v>
      </c>
      <c r="T67" s="21">
        <f>+G67-R67</f>
        <v>7056.68</v>
      </c>
      <c r="U67" s="57"/>
      <c r="V67" s="33"/>
      <c r="W67" s="33"/>
      <c r="X67" s="33"/>
      <c r="Y67" s="33"/>
      <c r="Z67" s="33"/>
      <c r="AA67" s="33"/>
      <c r="AB67" s="33"/>
      <c r="AC67" s="33"/>
    </row>
    <row r="68" spans="2:29" ht="15" x14ac:dyDescent="0.25">
      <c r="B68" s="16">
        <f t="shared" si="3"/>
        <v>47</v>
      </c>
      <c r="C68" s="17" t="s">
        <v>118</v>
      </c>
      <c r="D68" s="18" t="s">
        <v>43</v>
      </c>
      <c r="E68" s="18" t="s">
        <v>122</v>
      </c>
      <c r="F68" s="18" t="s">
        <v>90</v>
      </c>
      <c r="G68" s="19">
        <v>5373.12</v>
      </c>
      <c r="H68" s="20">
        <v>1263.96</v>
      </c>
      <c r="I68" s="20"/>
      <c r="J68" s="20">
        <f>+G68*2.87%</f>
        <v>154.20854399999999</v>
      </c>
      <c r="K68" s="20">
        <f>G68*7.1%</f>
        <v>381.49151999999998</v>
      </c>
      <c r="L68" s="20">
        <f>G68*1.15%</f>
        <v>61.790879999999994</v>
      </c>
      <c r="M68" s="20">
        <f>+G68*3.04%</f>
        <v>163.342848</v>
      </c>
      <c r="N68" s="20">
        <f>G68*7.09%</f>
        <v>380.95420799999999</v>
      </c>
      <c r="O68" s="20"/>
      <c r="P68" s="20">
        <f>J68+K68+L68+M68+N68</f>
        <v>1141.788</v>
      </c>
      <c r="Q68" s="20"/>
      <c r="R68" s="20">
        <f>+J68+M68+O68+Q68+H68+I68</f>
        <v>1581.5113919999999</v>
      </c>
      <c r="S68" s="20">
        <f>+N68+L68+K68</f>
        <v>824.23660799999993</v>
      </c>
      <c r="T68" s="21">
        <f>+G68-R68</f>
        <v>3791.608608</v>
      </c>
      <c r="U68" s="57"/>
      <c r="V68" s="33"/>
      <c r="W68" s="33"/>
      <c r="X68" s="33"/>
      <c r="Y68" s="33"/>
      <c r="Z68" s="33"/>
      <c r="AA68" s="33"/>
      <c r="AB68" s="33"/>
      <c r="AC68" s="33"/>
    </row>
    <row r="69" spans="2:29" ht="15" x14ac:dyDescent="0.25">
      <c r="B69" s="16">
        <f t="shared" si="3"/>
        <v>48</v>
      </c>
      <c r="C69" s="17" t="s">
        <v>118</v>
      </c>
      <c r="D69" s="18" t="s">
        <v>65</v>
      </c>
      <c r="E69" s="18" t="s">
        <v>122</v>
      </c>
      <c r="F69" s="18" t="s">
        <v>90</v>
      </c>
      <c r="G69" s="19">
        <v>1480.39</v>
      </c>
      <c r="H69" s="20">
        <v>348.29</v>
      </c>
      <c r="I69" s="20"/>
      <c r="J69" s="20">
        <f>+G69*2.87%</f>
        <v>42.487193000000005</v>
      </c>
      <c r="K69" s="20">
        <f>G69*7.1%</f>
        <v>105.10768999999999</v>
      </c>
      <c r="L69" s="20">
        <f>G69*1.15%</f>
        <v>17.024485000000002</v>
      </c>
      <c r="M69" s="20">
        <f>+G69*3.04%</f>
        <v>45.003856000000006</v>
      </c>
      <c r="N69" s="20">
        <f>G69*7.09%</f>
        <v>104.95965100000001</v>
      </c>
      <c r="O69" s="20"/>
      <c r="P69" s="20">
        <f>J69+K69+L69+M69+N69</f>
        <v>314.582875</v>
      </c>
      <c r="Q69" s="20"/>
      <c r="R69" s="20">
        <f>+J69+M69+O69+Q69+H69+I69</f>
        <v>435.78104900000005</v>
      </c>
      <c r="S69" s="20">
        <f>+N69+L69+K69</f>
        <v>227.091826</v>
      </c>
      <c r="T69" s="21">
        <f>+G69-R69</f>
        <v>1044.6089510000002</v>
      </c>
      <c r="U69" s="57"/>
      <c r="V69" s="33"/>
      <c r="W69" s="33"/>
      <c r="X69" s="33"/>
      <c r="Y69" s="33"/>
      <c r="Z69" s="33"/>
      <c r="AA69" s="33"/>
      <c r="AB69" s="33"/>
      <c r="AC69" s="33"/>
    </row>
    <row r="70" spans="2:29" ht="15" x14ac:dyDescent="0.25">
      <c r="B70" s="16">
        <f t="shared" si="3"/>
        <v>49</v>
      </c>
      <c r="C70" s="17" t="s">
        <v>145</v>
      </c>
      <c r="D70" s="18" t="s">
        <v>124</v>
      </c>
      <c r="E70" s="18" t="s">
        <v>87</v>
      </c>
      <c r="F70" s="18" t="s">
        <v>89</v>
      </c>
      <c r="G70" s="19">
        <v>15000</v>
      </c>
      <c r="H70" s="20">
        <v>2822.67</v>
      </c>
      <c r="I70" s="20"/>
      <c r="J70" s="20">
        <f>+G70*2.87%</f>
        <v>430.5</v>
      </c>
      <c r="K70" s="20">
        <f>G70*7.1%</f>
        <v>1065</v>
      </c>
      <c r="L70" s="20">
        <f>G70*1.15%</f>
        <v>172.5</v>
      </c>
      <c r="M70" s="20">
        <f>+G70*3.04%</f>
        <v>456</v>
      </c>
      <c r="N70" s="20">
        <f>G70*7.09%</f>
        <v>1063.5</v>
      </c>
      <c r="O70" s="20"/>
      <c r="P70" s="20">
        <f>J70+K70+L70+M70+N70</f>
        <v>3187.5</v>
      </c>
      <c r="Q70" s="20"/>
      <c r="R70" s="20">
        <f>+J70+M70+O70+Q70+H70+I70</f>
        <v>3709.17</v>
      </c>
      <c r="S70" s="20">
        <f>+N70+L70+K70</f>
        <v>2301</v>
      </c>
      <c r="T70" s="21">
        <f>+G70-R70</f>
        <v>11290.83</v>
      </c>
      <c r="U70" s="57"/>
      <c r="V70" s="33"/>
      <c r="W70" s="33"/>
      <c r="X70" s="33"/>
      <c r="Y70" s="33"/>
      <c r="Z70" s="33"/>
      <c r="AA70" s="33"/>
      <c r="AB70" s="33"/>
      <c r="AC70" s="33"/>
    </row>
    <row r="71" spans="2:29" ht="15" customHeight="1" x14ac:dyDescent="0.2">
      <c r="B71" s="49"/>
      <c r="C71" s="32" t="s">
        <v>96</v>
      </c>
      <c r="D71" s="49"/>
      <c r="E71" s="49"/>
      <c r="F71" s="51"/>
      <c r="G71" s="52"/>
      <c r="H71" s="53"/>
      <c r="I71" s="53"/>
      <c r="J71" s="53"/>
      <c r="K71" s="53"/>
      <c r="L71" s="54"/>
      <c r="M71" s="53"/>
      <c r="N71" s="53"/>
      <c r="O71" s="54"/>
      <c r="P71" s="54"/>
      <c r="Q71" s="54"/>
      <c r="R71" s="54"/>
      <c r="S71" s="54"/>
      <c r="T71" s="55"/>
    </row>
    <row r="72" spans="2:29" ht="15" customHeight="1" x14ac:dyDescent="0.2">
      <c r="B72" s="16">
        <v>50</v>
      </c>
      <c r="C72" s="17" t="s">
        <v>118</v>
      </c>
      <c r="D72" s="18" t="s">
        <v>29</v>
      </c>
      <c r="E72" s="18" t="s">
        <v>122</v>
      </c>
      <c r="F72" s="18" t="s">
        <v>90</v>
      </c>
      <c r="G72" s="19">
        <v>10000</v>
      </c>
      <c r="H72" s="20">
        <v>2352.31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2943.31</v>
      </c>
      <c r="S72" s="20">
        <f>+N72+L72+K72</f>
        <v>1534</v>
      </c>
      <c r="T72" s="21">
        <f>+G72-R72</f>
        <v>7056.6900000000005</v>
      </c>
      <c r="U72" s="50" t="s">
        <v>123</v>
      </c>
      <c r="V72" s="50">
        <v>15000</v>
      </c>
      <c r="W72" s="50">
        <v>0</v>
      </c>
      <c r="X72" s="50">
        <v>15000</v>
      </c>
      <c r="Y72" s="50">
        <f>IF(X72&lt;=374040,X72*2.87%,374040*2.87%)</f>
        <v>430.5</v>
      </c>
      <c r="Z72" s="50">
        <f>+AC72-AA72-Y72</f>
        <v>3443.8100000000004</v>
      </c>
      <c r="AA72" s="50">
        <f>IF(X72&lt;=187020,X72*3.04%,187020*3.04%)</f>
        <v>456</v>
      </c>
      <c r="AB72" s="50"/>
      <c r="AC72" s="50">
        <v>4330.3100000000004</v>
      </c>
    </row>
    <row r="73" spans="2:29" ht="15" x14ac:dyDescent="0.25">
      <c r="B73" s="16">
        <f t="shared" si="3"/>
        <v>51</v>
      </c>
      <c r="C73" s="17" t="s">
        <v>118</v>
      </c>
      <c r="D73" s="18" t="s">
        <v>63</v>
      </c>
      <c r="E73" s="18" t="s">
        <v>122</v>
      </c>
      <c r="F73" s="18" t="s">
        <v>89</v>
      </c>
      <c r="G73" s="19">
        <v>10000</v>
      </c>
      <c r="H73" s="20">
        <v>2352.3200000000002</v>
      </c>
      <c r="I73" s="20"/>
      <c r="J73" s="20">
        <f>+G73*2.87%</f>
        <v>287</v>
      </c>
      <c r="K73" s="20">
        <f>G73*7.1%</f>
        <v>709.99999999999989</v>
      </c>
      <c r="L73" s="20">
        <f>G73*1.15%</f>
        <v>115</v>
      </c>
      <c r="M73" s="20">
        <f>+G73*3.04%</f>
        <v>304</v>
      </c>
      <c r="N73" s="20">
        <f>G73*7.09%</f>
        <v>709</v>
      </c>
      <c r="O73" s="20"/>
      <c r="P73" s="20">
        <f>J73+K73+L73+M73+N73</f>
        <v>2125</v>
      </c>
      <c r="Q73" s="20"/>
      <c r="R73" s="20">
        <f>+J73+M73+O73+Q73+H73+I73</f>
        <v>2943.32</v>
      </c>
      <c r="S73" s="20">
        <f>+N73+L73+K73</f>
        <v>1534</v>
      </c>
      <c r="T73" s="21">
        <f>+G73-R73</f>
        <v>7056.68</v>
      </c>
      <c r="U73" s="57"/>
      <c r="V73" s="33"/>
      <c r="W73" s="33"/>
      <c r="X73" s="33"/>
      <c r="Y73" s="33"/>
      <c r="Z73" s="33"/>
      <c r="AA73" s="33"/>
      <c r="AB73" s="33"/>
      <c r="AC73" s="33"/>
    </row>
    <row r="74" spans="2:29" ht="15" x14ac:dyDescent="0.25">
      <c r="B74" s="16">
        <f t="shared" si="3"/>
        <v>52</v>
      </c>
      <c r="C74" s="17" t="s">
        <v>111</v>
      </c>
      <c r="D74" s="18" t="s">
        <v>40</v>
      </c>
      <c r="E74" s="18" t="s">
        <v>77</v>
      </c>
      <c r="F74" s="18" t="s">
        <v>90</v>
      </c>
      <c r="G74" s="19">
        <v>35000</v>
      </c>
      <c r="H74" s="20">
        <v>5866.7</v>
      </c>
      <c r="I74" s="20"/>
      <c r="J74" s="20">
        <f>+G74*2.87%</f>
        <v>1004.5</v>
      </c>
      <c r="K74" s="20">
        <f>G74*7.1%</f>
        <v>2485</v>
      </c>
      <c r="L74" s="20">
        <f>G74*1.15%</f>
        <v>402.5</v>
      </c>
      <c r="M74" s="20">
        <f>+G74*3.04%</f>
        <v>1064</v>
      </c>
      <c r="N74" s="20">
        <f>G74*7.09%</f>
        <v>2481.5</v>
      </c>
      <c r="O74" s="20"/>
      <c r="P74" s="20">
        <f>J74+K74+L74+M74+N74</f>
        <v>7437.5</v>
      </c>
      <c r="Q74" s="20"/>
      <c r="R74" s="20">
        <f>+J74+M74+O74+Q74+H74+I74</f>
        <v>7935.2</v>
      </c>
      <c r="S74" s="20">
        <f>+N74+L74+K74</f>
        <v>5369</v>
      </c>
      <c r="T74" s="21">
        <f>+G74-R74</f>
        <v>27064.799999999999</v>
      </c>
      <c r="U74" s="57"/>
      <c r="V74" s="33"/>
      <c r="W74" s="33"/>
      <c r="X74" s="33"/>
      <c r="Y74" s="33"/>
      <c r="Z74" s="33"/>
      <c r="AA74" s="33"/>
      <c r="AB74" s="33"/>
      <c r="AC74" s="33"/>
    </row>
    <row r="75" spans="2:29" ht="15" x14ac:dyDescent="0.25">
      <c r="B75" s="16">
        <f t="shared" si="3"/>
        <v>53</v>
      </c>
      <c r="C75" s="17" t="s">
        <v>119</v>
      </c>
      <c r="D75" s="18" t="s">
        <v>69</v>
      </c>
      <c r="E75" s="18" t="s">
        <v>87</v>
      </c>
      <c r="F75" s="18" t="s">
        <v>89</v>
      </c>
      <c r="G75" s="19">
        <v>25000</v>
      </c>
      <c r="H75" s="20">
        <v>5880.7</v>
      </c>
      <c r="I75" s="20"/>
      <c r="J75" s="20">
        <f>+G75*2.87%</f>
        <v>717.5</v>
      </c>
      <c r="K75" s="20">
        <f>G75*7.1%</f>
        <v>1774.9999999999998</v>
      </c>
      <c r="L75" s="20">
        <f>G75*1.15%</f>
        <v>287.5</v>
      </c>
      <c r="M75" s="20">
        <f>+G75*3.04%</f>
        <v>760</v>
      </c>
      <c r="N75" s="20">
        <f>G75*7.09%</f>
        <v>1772.5000000000002</v>
      </c>
      <c r="O75" s="20"/>
      <c r="P75" s="20">
        <f>J75+K75+L75+M75+N75</f>
        <v>5312.5</v>
      </c>
      <c r="Q75" s="20"/>
      <c r="R75" s="20">
        <f>+J75+M75+O75+Q75+H75+I75</f>
        <v>7358.2</v>
      </c>
      <c r="S75" s="20">
        <f>+N75+L75+K75</f>
        <v>3835</v>
      </c>
      <c r="T75" s="21">
        <f>+G75-R75</f>
        <v>17641.8</v>
      </c>
      <c r="U75" s="57"/>
      <c r="V75" s="33"/>
      <c r="W75" s="33"/>
      <c r="X75" s="33"/>
      <c r="Y75" s="33"/>
      <c r="Z75" s="33"/>
      <c r="AA75" s="33"/>
      <c r="AB75" s="33"/>
      <c r="AC75" s="33"/>
    </row>
    <row r="76" spans="2:29" ht="15" x14ac:dyDescent="0.25">
      <c r="B76" s="16">
        <f t="shared" si="3"/>
        <v>54</v>
      </c>
      <c r="C76" s="17" t="s">
        <v>120</v>
      </c>
      <c r="D76" s="18" t="s">
        <v>55</v>
      </c>
      <c r="E76" s="18" t="s">
        <v>122</v>
      </c>
      <c r="F76" s="18" t="s">
        <v>90</v>
      </c>
      <c r="G76" s="19">
        <v>10000</v>
      </c>
      <c r="H76" s="20">
        <v>2352.31</v>
      </c>
      <c r="I76" s="20"/>
      <c r="J76" s="20">
        <f>+G76*2.87%</f>
        <v>287</v>
      </c>
      <c r="K76" s="20">
        <f>G76*7.1%</f>
        <v>709.99999999999989</v>
      </c>
      <c r="L76" s="20">
        <f>G76*1.15%</f>
        <v>115</v>
      </c>
      <c r="M76" s="20">
        <f>+G76*3.04%</f>
        <v>304</v>
      </c>
      <c r="N76" s="20">
        <f>G76*7.09%</f>
        <v>709</v>
      </c>
      <c r="O76" s="20"/>
      <c r="P76" s="20">
        <f>J76+K76+L76+M76+N76</f>
        <v>2125</v>
      </c>
      <c r="Q76" s="20"/>
      <c r="R76" s="20">
        <f>+J76+M76+O76+Q76+H76+I76</f>
        <v>2943.31</v>
      </c>
      <c r="S76" s="20">
        <f>+N76+L76+K76</f>
        <v>1534</v>
      </c>
      <c r="T76" s="21">
        <f>+G76-R76</f>
        <v>7056.6900000000005</v>
      </c>
      <c r="U76" s="57"/>
      <c r="V76" s="33"/>
      <c r="W76" s="33"/>
      <c r="X76" s="33"/>
      <c r="Y76" s="33"/>
      <c r="Z76" s="33"/>
      <c r="AA76" s="33"/>
      <c r="AB76" s="33"/>
      <c r="AC76" s="33"/>
    </row>
    <row r="77" spans="2:29" ht="15" customHeight="1" x14ac:dyDescent="0.2">
      <c r="B77" s="49"/>
      <c r="C77" s="46" t="s">
        <v>91</v>
      </c>
      <c r="D77" s="49"/>
      <c r="E77" s="49"/>
      <c r="F77" s="51"/>
      <c r="G77" s="52"/>
      <c r="H77" s="53"/>
      <c r="I77" s="53"/>
      <c r="J77" s="53"/>
      <c r="K77" s="53"/>
      <c r="L77" s="54"/>
      <c r="M77" s="53"/>
      <c r="N77" s="53"/>
      <c r="O77" s="54"/>
      <c r="P77" s="54"/>
      <c r="Q77" s="54"/>
      <c r="R77" s="54"/>
      <c r="S77" s="54"/>
      <c r="T77" s="55"/>
    </row>
    <row r="78" spans="2:29" ht="15" x14ac:dyDescent="0.25">
      <c r="B78" s="16">
        <v>55</v>
      </c>
      <c r="C78" s="17" t="s">
        <v>114</v>
      </c>
      <c r="D78" s="18" t="s">
        <v>72</v>
      </c>
      <c r="E78" s="18" t="s">
        <v>86</v>
      </c>
      <c r="F78" s="18" t="s">
        <v>90</v>
      </c>
      <c r="G78" s="19">
        <v>20000</v>
      </c>
      <c r="H78" s="20">
        <v>3279.22</v>
      </c>
      <c r="I78" s="20"/>
      <c r="J78" s="20">
        <f>+G78*2.87%</f>
        <v>574</v>
      </c>
      <c r="K78" s="20">
        <f>G78*7.1%</f>
        <v>1419.9999999999998</v>
      </c>
      <c r="L78" s="20">
        <f>G78*1.15%</f>
        <v>230</v>
      </c>
      <c r="M78" s="20">
        <f>+G78*3.04%</f>
        <v>608</v>
      </c>
      <c r="N78" s="20">
        <f>G78*7.09%</f>
        <v>1418</v>
      </c>
      <c r="O78" s="20"/>
      <c r="P78" s="20">
        <f>J78+K78+L78+M78+N78</f>
        <v>4250</v>
      </c>
      <c r="Q78" s="20"/>
      <c r="R78" s="20">
        <f>+J78+M78+O78+Q78+H78+I78</f>
        <v>4461.2199999999993</v>
      </c>
      <c r="S78" s="20">
        <f>+N78+L78+K78</f>
        <v>3068</v>
      </c>
      <c r="T78" s="21">
        <f>+G78-R78</f>
        <v>15538.78</v>
      </c>
      <c r="U78" s="57"/>
      <c r="V78" s="33"/>
      <c r="W78" s="33"/>
      <c r="X78" s="33"/>
      <c r="Y78" s="33"/>
      <c r="Z78" s="33"/>
      <c r="AA78" s="33"/>
      <c r="AB78" s="33"/>
      <c r="AC78" s="33"/>
    </row>
    <row r="79" spans="2:29" ht="15" customHeight="1" x14ac:dyDescent="0.2">
      <c r="B79" s="16">
        <f t="shared" si="3"/>
        <v>56</v>
      </c>
      <c r="C79" s="17" t="s">
        <v>118</v>
      </c>
      <c r="D79" s="18" t="s">
        <v>31</v>
      </c>
      <c r="E79" s="18" t="s">
        <v>122</v>
      </c>
      <c r="F79" s="18" t="s">
        <v>89</v>
      </c>
      <c r="G79" s="19">
        <v>10000</v>
      </c>
      <c r="H79" s="20">
        <v>2352.3200000000002</v>
      </c>
      <c r="I79" s="20"/>
      <c r="J79" s="20">
        <f>+G79*2.87%</f>
        <v>287</v>
      </c>
      <c r="K79" s="20">
        <f>G79*7.1%</f>
        <v>709.99999999999989</v>
      </c>
      <c r="L79" s="20">
        <f>G79*1.15%</f>
        <v>115</v>
      </c>
      <c r="M79" s="20">
        <f>+G79*3.04%</f>
        <v>304</v>
      </c>
      <c r="N79" s="20">
        <f>G79*7.09%</f>
        <v>709</v>
      </c>
      <c r="O79" s="20"/>
      <c r="P79" s="20">
        <f>J79+K79+L79+M79+N79</f>
        <v>2125</v>
      </c>
      <c r="Q79" s="20"/>
      <c r="R79" s="20">
        <f>+J79+M79+O79+Q79+H79+I79</f>
        <v>2943.32</v>
      </c>
      <c r="S79" s="20">
        <f>+N79+L79+K79</f>
        <v>1534</v>
      </c>
      <c r="T79" s="21">
        <f>+G79-R79</f>
        <v>7056.68</v>
      </c>
      <c r="U79" s="50" t="s">
        <v>123</v>
      </c>
      <c r="V79" s="50">
        <v>25000</v>
      </c>
      <c r="W79" s="50">
        <v>0</v>
      </c>
      <c r="X79" s="50">
        <v>25000</v>
      </c>
      <c r="Y79" s="50">
        <f>IF(X79&lt;=374040,X79*2.87%,374040*2.87%)</f>
        <v>717.5</v>
      </c>
      <c r="Z79" s="50">
        <f>+AC79-AA79-Y79</f>
        <v>5325.61</v>
      </c>
      <c r="AA79" s="50">
        <f>IF(X79&lt;=187020,X79*3.04%,187020*3.04%)</f>
        <v>760</v>
      </c>
      <c r="AB79" s="50"/>
      <c r="AC79" s="50">
        <v>6803.11</v>
      </c>
    </row>
    <row r="80" spans="2:29" ht="15" x14ac:dyDescent="0.25">
      <c r="B80" s="16">
        <f t="shared" si="3"/>
        <v>57</v>
      </c>
      <c r="C80" s="17" t="s">
        <v>115</v>
      </c>
      <c r="D80" s="18" t="s">
        <v>52</v>
      </c>
      <c r="E80" s="18" t="s">
        <v>81</v>
      </c>
      <c r="F80" s="18" t="s">
        <v>89</v>
      </c>
      <c r="G80" s="19">
        <v>15000</v>
      </c>
      <c r="H80" s="20">
        <v>2822.67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3709.17</v>
      </c>
      <c r="S80" s="20">
        <f>+N80+L80+K80</f>
        <v>2301</v>
      </c>
      <c r="T80" s="21">
        <f>+G80-R80</f>
        <v>11290.83</v>
      </c>
      <c r="U80" s="57"/>
      <c r="V80" s="33"/>
      <c r="W80" s="33"/>
      <c r="X80" s="33"/>
      <c r="Y80" s="33"/>
      <c r="Z80" s="33"/>
      <c r="AA80" s="33"/>
      <c r="AB80" s="33"/>
      <c r="AC80" s="33"/>
    </row>
    <row r="81" spans="2:29" ht="15" x14ac:dyDescent="0.25">
      <c r="B81" s="16">
        <f t="shared" si="3"/>
        <v>58</v>
      </c>
      <c r="C81" s="47" t="s">
        <v>116</v>
      </c>
      <c r="D81" s="50" t="s">
        <v>44</v>
      </c>
      <c r="E81" s="50" t="s">
        <v>74</v>
      </c>
      <c r="F81" s="50" t="s">
        <v>89</v>
      </c>
      <c r="G81" s="34">
        <v>15000</v>
      </c>
      <c r="H81" s="34">
        <v>1148.32</v>
      </c>
      <c r="I81" s="34"/>
      <c r="J81" s="34">
        <f>+G81*2.87%</f>
        <v>430.5</v>
      </c>
      <c r="K81" s="34">
        <f>G81*7.1%</f>
        <v>1065</v>
      </c>
      <c r="L81" s="34">
        <f>G81*1.15%</f>
        <v>172.5</v>
      </c>
      <c r="M81" s="34">
        <f>+G81*3.04%</f>
        <v>456</v>
      </c>
      <c r="N81" s="34">
        <f>G81*7.09%</f>
        <v>1063.5</v>
      </c>
      <c r="O81" s="34"/>
      <c r="P81" s="34">
        <f>J81+K81+L81+M81+N81</f>
        <v>3187.5</v>
      </c>
      <c r="Q81" s="34"/>
      <c r="R81" s="34">
        <f>+J81+M81+O81+Q81+H81+I81</f>
        <v>2034.82</v>
      </c>
      <c r="S81" s="34">
        <f>+N81+L81+K81</f>
        <v>2301</v>
      </c>
      <c r="T81" s="34">
        <f>+G81-R81</f>
        <v>12965.18</v>
      </c>
      <c r="U81" s="57"/>
      <c r="V81" s="33"/>
      <c r="W81" s="33"/>
      <c r="X81" s="33"/>
      <c r="Y81" s="33"/>
      <c r="Z81" s="33"/>
      <c r="AA81" s="33"/>
      <c r="AB81" s="33"/>
      <c r="AC81" s="33"/>
    </row>
    <row r="82" spans="2:29" x14ac:dyDescent="0.2">
      <c r="B82" s="22"/>
      <c r="C82" s="23"/>
      <c r="D82" s="23"/>
      <c r="E82" s="23"/>
      <c r="F82" s="30"/>
      <c r="G82" s="24">
        <f>SUM(G18:G81)</f>
        <v>1173761.76</v>
      </c>
      <c r="H82" s="24">
        <f>SUM(H18:H81)</f>
        <v>221429.04000000015</v>
      </c>
      <c r="I82" s="24">
        <f>SUM(I18:I81)</f>
        <v>0</v>
      </c>
      <c r="J82" s="24">
        <f>SUM(J18:J81)</f>
        <v>33686.962511999998</v>
      </c>
      <c r="K82" s="24">
        <f>SUM(K18:K81)</f>
        <v>83337.084959999993</v>
      </c>
      <c r="L82" s="24">
        <f>SUM(L18:L81)</f>
        <v>13498.26024</v>
      </c>
      <c r="M82" s="24">
        <f>SUM(M18:M81)</f>
        <v>35682.357504000007</v>
      </c>
      <c r="N82" s="24">
        <f>SUM(N18:N81)</f>
        <v>83219.708783999988</v>
      </c>
      <c r="O82" s="24">
        <f>SUM(O18:O81)</f>
        <v>0</v>
      </c>
      <c r="P82" s="24">
        <f>SUM(P18:P81)</f>
        <v>249424.37399999998</v>
      </c>
      <c r="Q82" s="24">
        <f>SUM(Q18:Q81)</f>
        <v>0</v>
      </c>
      <c r="R82" s="24">
        <f>SUM(R18:R81)</f>
        <v>290798.36001600005</v>
      </c>
      <c r="S82" s="24">
        <f>SUM(S18:S81)</f>
        <v>180055.05398399997</v>
      </c>
      <c r="T82" s="24">
        <f>SUM(T18:T81)</f>
        <v>882963.39998400025</v>
      </c>
    </row>
  </sheetData>
  <mergeCells count="20"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Mayo 2023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2023-05-04T12:44:49Z</cp:lastPrinted>
  <dcterms:created xsi:type="dcterms:W3CDTF">2022-02-17T13:31:29Z</dcterms:created>
  <dcterms:modified xsi:type="dcterms:W3CDTF">2023-06-01T15:20:41Z</dcterms:modified>
</cp:coreProperties>
</file>