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MARZO\"/>
    </mc:Choice>
  </mc:AlternateContent>
  <bookViews>
    <workbookView xWindow="-120" yWindow="-120" windowWidth="20730" windowHeight="11160"/>
  </bookViews>
  <sheets>
    <sheet name="NOMBRADO MARZO 2022" sheetId="1" r:id="rId1"/>
    <sheet name="Hoja2" sheetId="2" state="hidden" r:id="rId2"/>
  </sheets>
  <definedNames>
    <definedName name="_xlnm._FilterDatabase" localSheetId="0" hidden="1">'NOMBRADO MARZO 2022'!$A$14:$U$817</definedName>
    <definedName name="_xlnm.Print_Titles" localSheetId="0">'NOMBRADO MARZO 2022'!$1:$13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76" i="1" l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175" i="1"/>
  <c r="A171" i="1"/>
  <c r="A172" i="1" s="1"/>
  <c r="A173" i="1" s="1"/>
  <c r="A174" i="1" s="1"/>
  <c r="N175" i="1"/>
  <c r="M175" i="1"/>
  <c r="L175" i="1"/>
  <c r="K175" i="1"/>
  <c r="J175" i="1"/>
  <c r="R175" i="1" s="1"/>
  <c r="T175" i="1" s="1"/>
  <c r="S175" i="1" l="1"/>
  <c r="P175" i="1"/>
  <c r="Q572" i="1"/>
  <c r="Q764" i="1"/>
  <c r="Q732" i="1"/>
  <c r="Q699" i="1"/>
  <c r="Q622" i="1"/>
  <c r="Q321" i="1"/>
  <c r="Q293" i="1"/>
  <c r="Q476" i="1"/>
  <c r="Q43" i="1"/>
  <c r="Q147" i="1"/>
  <c r="Q692" i="1"/>
  <c r="Q324" i="1"/>
  <c r="Q384" i="1" l="1"/>
  <c r="Q752" i="1"/>
  <c r="Q45" i="1"/>
  <c r="Q588" i="1"/>
  <c r="R23" i="1"/>
  <c r="T23" i="1" s="1"/>
  <c r="Q160" i="1"/>
  <c r="G19" i="1"/>
  <c r="G627" i="1"/>
  <c r="G55" i="1"/>
  <c r="G610" i="1"/>
  <c r="G28" i="1"/>
  <c r="G757" i="1"/>
  <c r="G756" i="1"/>
  <c r="G755" i="1"/>
  <c r="G798" i="1"/>
  <c r="G797" i="1"/>
  <c r="G705" i="1"/>
  <c r="G478" i="1"/>
  <c r="G425" i="1"/>
  <c r="G426" i="1" l="1"/>
  <c r="G411" i="1"/>
  <c r="G310" i="1"/>
  <c r="G217" i="1" l="1"/>
  <c r="G279" i="1"/>
  <c r="G501" i="1"/>
  <c r="J316" i="1"/>
  <c r="K316" i="1"/>
  <c r="L316" i="1"/>
  <c r="M316" i="1"/>
  <c r="N316" i="1"/>
  <c r="J512" i="1"/>
  <c r="K512" i="1"/>
  <c r="L512" i="1"/>
  <c r="M512" i="1"/>
  <c r="N512" i="1"/>
  <c r="N674" i="1"/>
  <c r="M674" i="1"/>
  <c r="L674" i="1"/>
  <c r="K674" i="1"/>
  <c r="J674" i="1"/>
  <c r="R316" i="1" l="1"/>
  <c r="T316" i="1" s="1"/>
  <c r="S512" i="1"/>
  <c r="R512" i="1"/>
  <c r="T512" i="1" s="1"/>
  <c r="S316" i="1"/>
  <c r="P316" i="1"/>
  <c r="S674" i="1"/>
  <c r="R674" i="1"/>
  <c r="T674" i="1" s="1"/>
  <c r="P512" i="1"/>
  <c r="P674" i="1"/>
  <c r="N38" i="1" l="1"/>
  <c r="M38" i="1"/>
  <c r="L38" i="1"/>
  <c r="K38" i="1"/>
  <c r="J38" i="1"/>
  <c r="J745" i="1"/>
  <c r="K745" i="1"/>
  <c r="L745" i="1"/>
  <c r="S745" i="1" s="1"/>
  <c r="M745" i="1"/>
  <c r="N745" i="1"/>
  <c r="M25" i="1"/>
  <c r="J25" i="1"/>
  <c r="N25" i="1"/>
  <c r="L25" i="1"/>
  <c r="K25" i="1"/>
  <c r="R745" i="1" l="1"/>
  <c r="T745" i="1" s="1"/>
  <c r="P745" i="1"/>
  <c r="S38" i="1"/>
  <c r="R38" i="1"/>
  <c r="T38" i="1" s="1"/>
  <c r="P38" i="1"/>
  <c r="S25" i="1"/>
  <c r="R25" i="1"/>
  <c r="T25" i="1" s="1"/>
  <c r="P25" i="1"/>
  <c r="J50" i="1"/>
  <c r="K50" i="1"/>
  <c r="L50" i="1"/>
  <c r="M50" i="1"/>
  <c r="N50" i="1"/>
  <c r="S50" i="1" l="1"/>
  <c r="R50" i="1"/>
  <c r="T50" i="1" s="1"/>
  <c r="P50" i="1"/>
  <c r="N231" i="1"/>
  <c r="M231" i="1"/>
  <c r="L231" i="1"/>
  <c r="K231" i="1"/>
  <c r="J231" i="1"/>
  <c r="G579" i="1"/>
  <c r="G578" i="1"/>
  <c r="Q808" i="1"/>
  <c r="G808" i="1"/>
  <c r="G204" i="1"/>
  <c r="G199" i="1"/>
  <c r="R231" i="1" l="1"/>
  <c r="T231" i="1" s="1"/>
  <c r="S231" i="1"/>
  <c r="P231" i="1"/>
  <c r="Q576" i="1" l="1"/>
  <c r="Q150" i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Q801" i="1"/>
  <c r="Q475" i="1"/>
  <c r="Q397" i="1"/>
  <c r="H820" i="1"/>
  <c r="M393" i="1"/>
  <c r="M182" i="1"/>
  <c r="M17" i="1"/>
  <c r="M167" i="1"/>
  <c r="M88" i="1"/>
  <c r="Q188" i="1"/>
  <c r="M499" i="1"/>
  <c r="M170" i="1"/>
  <c r="M734" i="1"/>
  <c r="A208" i="1" l="1"/>
  <c r="M208" i="1"/>
  <c r="M193" i="1"/>
  <c r="M297" i="1"/>
  <c r="L297" i="1"/>
  <c r="I820" i="1"/>
  <c r="N27" i="1"/>
  <c r="M27" i="1"/>
  <c r="L27" i="1"/>
  <c r="K27" i="1"/>
  <c r="J27" i="1"/>
  <c r="N710" i="1"/>
  <c r="M710" i="1"/>
  <c r="L710" i="1"/>
  <c r="K710" i="1"/>
  <c r="J710" i="1"/>
  <c r="G234" i="1"/>
  <c r="G750" i="1"/>
  <c r="G751" i="1"/>
  <c r="G77" i="1"/>
  <c r="G76" i="1"/>
  <c r="G75" i="1"/>
  <c r="G625" i="1"/>
  <c r="G624" i="1"/>
  <c r="G620" i="1"/>
  <c r="G614" i="1"/>
  <c r="G518" i="1"/>
  <c r="G324" i="1"/>
  <c r="G45" i="1"/>
  <c r="J492" i="1"/>
  <c r="K492" i="1"/>
  <c r="L492" i="1"/>
  <c r="M492" i="1"/>
  <c r="N492" i="1"/>
  <c r="A209" i="1" l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R710" i="1"/>
  <c r="T710" i="1" s="1"/>
  <c r="S710" i="1"/>
  <c r="S27" i="1"/>
  <c r="P710" i="1"/>
  <c r="R27" i="1"/>
  <c r="T27" i="1" s="1"/>
  <c r="P27" i="1"/>
  <c r="R492" i="1"/>
  <c r="T492" i="1" s="1"/>
  <c r="P492" i="1"/>
  <c r="S492" i="1"/>
  <c r="N709" i="1"/>
  <c r="M709" i="1"/>
  <c r="L709" i="1"/>
  <c r="K709" i="1"/>
  <c r="J709" i="1"/>
  <c r="N66" i="1"/>
  <c r="M66" i="1"/>
  <c r="L66" i="1"/>
  <c r="K66" i="1"/>
  <c r="J66" i="1"/>
  <c r="N173" i="1"/>
  <c r="M173" i="1"/>
  <c r="L173" i="1"/>
  <c r="K173" i="1"/>
  <c r="J173" i="1"/>
  <c r="N683" i="1"/>
  <c r="M683" i="1"/>
  <c r="L683" i="1"/>
  <c r="K683" i="1"/>
  <c r="J683" i="1"/>
  <c r="N87" i="1"/>
  <c r="M87" i="1"/>
  <c r="L87" i="1"/>
  <c r="K87" i="1"/>
  <c r="J87" i="1"/>
  <c r="N94" i="1"/>
  <c r="M94" i="1"/>
  <c r="L94" i="1"/>
  <c r="K94" i="1"/>
  <c r="J94" i="1"/>
  <c r="N490" i="1"/>
  <c r="M490" i="1"/>
  <c r="L490" i="1"/>
  <c r="K490" i="1"/>
  <c r="J490" i="1"/>
  <c r="N320" i="1"/>
  <c r="M320" i="1"/>
  <c r="L320" i="1"/>
  <c r="K320" i="1"/>
  <c r="J320" i="1"/>
  <c r="N489" i="1"/>
  <c r="M489" i="1"/>
  <c r="L489" i="1"/>
  <c r="K489" i="1"/>
  <c r="J489" i="1"/>
  <c r="N28" i="1"/>
  <c r="M28" i="1"/>
  <c r="L28" i="1"/>
  <c r="K28" i="1"/>
  <c r="J28" i="1"/>
  <c r="N414" i="1"/>
  <c r="M414" i="1"/>
  <c r="L414" i="1"/>
  <c r="K414" i="1"/>
  <c r="J414" i="1"/>
  <c r="N413" i="1"/>
  <c r="M413" i="1"/>
  <c r="L413" i="1"/>
  <c r="K413" i="1"/>
  <c r="J413" i="1"/>
  <c r="N121" i="1"/>
  <c r="M121" i="1"/>
  <c r="L121" i="1"/>
  <c r="K121" i="1"/>
  <c r="J121" i="1"/>
  <c r="N65" i="1"/>
  <c r="M65" i="1"/>
  <c r="L65" i="1"/>
  <c r="K65" i="1"/>
  <c r="J65" i="1"/>
  <c r="N613" i="1"/>
  <c r="M613" i="1"/>
  <c r="L613" i="1"/>
  <c r="K613" i="1"/>
  <c r="J613" i="1"/>
  <c r="N513" i="1"/>
  <c r="M513" i="1"/>
  <c r="L513" i="1"/>
  <c r="K513" i="1"/>
  <c r="J513" i="1"/>
  <c r="N611" i="1"/>
  <c r="M611" i="1"/>
  <c r="L611" i="1"/>
  <c r="K611" i="1"/>
  <c r="J611" i="1"/>
  <c r="N192" i="1"/>
  <c r="M192" i="1"/>
  <c r="L192" i="1"/>
  <c r="K192" i="1"/>
  <c r="J192" i="1"/>
  <c r="N319" i="1"/>
  <c r="M319" i="1"/>
  <c r="L319" i="1"/>
  <c r="K319" i="1"/>
  <c r="J319" i="1"/>
  <c r="N214" i="1"/>
  <c r="M214" i="1"/>
  <c r="L214" i="1"/>
  <c r="K214" i="1"/>
  <c r="J214" i="1"/>
  <c r="N511" i="1"/>
  <c r="M511" i="1"/>
  <c r="L511" i="1"/>
  <c r="K511" i="1"/>
  <c r="J511" i="1"/>
  <c r="N318" i="1"/>
  <c r="M318" i="1"/>
  <c r="L318" i="1"/>
  <c r="K318" i="1"/>
  <c r="J318" i="1"/>
  <c r="N415" i="1"/>
  <c r="M415" i="1"/>
  <c r="L415" i="1"/>
  <c r="K415" i="1"/>
  <c r="J415" i="1"/>
  <c r="N412" i="1"/>
  <c r="M412" i="1"/>
  <c r="L412" i="1"/>
  <c r="K412" i="1"/>
  <c r="J412" i="1"/>
  <c r="N744" i="1"/>
  <c r="M744" i="1"/>
  <c r="L744" i="1"/>
  <c r="K744" i="1"/>
  <c r="J744" i="1"/>
  <c r="N24" i="1"/>
  <c r="M24" i="1"/>
  <c r="L24" i="1"/>
  <c r="K24" i="1"/>
  <c r="J24" i="1"/>
  <c r="N610" i="1"/>
  <c r="M610" i="1"/>
  <c r="L610" i="1"/>
  <c r="K610" i="1"/>
  <c r="J610" i="1"/>
  <c r="M174" i="1"/>
  <c r="N92" i="1"/>
  <c r="M92" i="1"/>
  <c r="L92" i="1"/>
  <c r="K92" i="1"/>
  <c r="J92" i="1"/>
  <c r="N86" i="1"/>
  <c r="M86" i="1"/>
  <c r="L86" i="1"/>
  <c r="K86" i="1"/>
  <c r="J86" i="1"/>
  <c r="N172" i="1"/>
  <c r="M172" i="1"/>
  <c r="L172" i="1"/>
  <c r="K172" i="1"/>
  <c r="J172" i="1"/>
  <c r="N90" i="1"/>
  <c r="M90" i="1"/>
  <c r="L90" i="1"/>
  <c r="K90" i="1"/>
  <c r="J90" i="1"/>
  <c r="G202" i="1"/>
  <c r="A499" i="1" l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R709" i="1"/>
  <c r="T709" i="1" s="1"/>
  <c r="R66" i="1"/>
  <c r="T66" i="1" s="1"/>
  <c r="S709" i="1"/>
  <c r="P66" i="1"/>
  <c r="S66" i="1"/>
  <c r="P709" i="1"/>
  <c r="R683" i="1"/>
  <c r="T683" i="1" s="1"/>
  <c r="R173" i="1"/>
  <c r="T173" i="1" s="1"/>
  <c r="R87" i="1"/>
  <c r="T87" i="1" s="1"/>
  <c r="P87" i="1"/>
  <c r="S683" i="1"/>
  <c r="S173" i="1"/>
  <c r="P683" i="1"/>
  <c r="P173" i="1"/>
  <c r="S87" i="1"/>
  <c r="S490" i="1"/>
  <c r="R94" i="1"/>
  <c r="T94" i="1" s="1"/>
  <c r="P94" i="1"/>
  <c r="P490" i="1"/>
  <c r="R490" i="1"/>
  <c r="T490" i="1" s="1"/>
  <c r="S94" i="1"/>
  <c r="R414" i="1"/>
  <c r="T414" i="1" s="1"/>
  <c r="S28" i="1"/>
  <c r="R511" i="1"/>
  <c r="T511" i="1" s="1"/>
  <c r="R611" i="1"/>
  <c r="T611" i="1" s="1"/>
  <c r="R320" i="1"/>
  <c r="T320" i="1" s="1"/>
  <c r="R28" i="1"/>
  <c r="T28" i="1" s="1"/>
  <c r="S320" i="1"/>
  <c r="S611" i="1"/>
  <c r="S214" i="1"/>
  <c r="R613" i="1"/>
  <c r="T613" i="1" s="1"/>
  <c r="P28" i="1"/>
  <c r="R489" i="1"/>
  <c r="T489" i="1" s="1"/>
  <c r="S489" i="1"/>
  <c r="S414" i="1"/>
  <c r="P489" i="1"/>
  <c r="P414" i="1"/>
  <c r="P320" i="1"/>
  <c r="P511" i="1"/>
  <c r="R214" i="1"/>
  <c r="T214" i="1" s="1"/>
  <c r="R121" i="1"/>
  <c r="T121" i="1" s="1"/>
  <c r="P613" i="1"/>
  <c r="P413" i="1"/>
  <c r="R415" i="1"/>
  <c r="T415" i="1" s="1"/>
  <c r="S319" i="1"/>
  <c r="R192" i="1"/>
  <c r="T192" i="1" s="1"/>
  <c r="S65" i="1"/>
  <c r="P121" i="1"/>
  <c r="R413" i="1"/>
  <c r="T413" i="1" s="1"/>
  <c r="S413" i="1"/>
  <c r="P415" i="1"/>
  <c r="P214" i="1"/>
  <c r="R319" i="1"/>
  <c r="T319" i="1" s="1"/>
  <c r="P611" i="1"/>
  <c r="S613" i="1"/>
  <c r="P65" i="1"/>
  <c r="R318" i="1"/>
  <c r="T318" i="1" s="1"/>
  <c r="S318" i="1"/>
  <c r="P319" i="1"/>
  <c r="S192" i="1"/>
  <c r="R513" i="1"/>
  <c r="T513" i="1" s="1"/>
  <c r="S513" i="1"/>
  <c r="R65" i="1"/>
  <c r="T65" i="1" s="1"/>
  <c r="P192" i="1"/>
  <c r="P513" i="1"/>
  <c r="S121" i="1"/>
  <c r="R744" i="1"/>
  <c r="T744" i="1" s="1"/>
  <c r="S415" i="1"/>
  <c r="R172" i="1"/>
  <c r="T172" i="1" s="1"/>
  <c r="R610" i="1"/>
  <c r="T610" i="1" s="1"/>
  <c r="S24" i="1"/>
  <c r="R412" i="1"/>
  <c r="T412" i="1" s="1"/>
  <c r="S412" i="1"/>
  <c r="P318" i="1"/>
  <c r="S511" i="1"/>
  <c r="P412" i="1"/>
  <c r="R24" i="1"/>
  <c r="T24" i="1" s="1"/>
  <c r="S744" i="1"/>
  <c r="P610" i="1"/>
  <c r="P24" i="1"/>
  <c r="P90" i="1"/>
  <c r="S610" i="1"/>
  <c r="P744" i="1"/>
  <c r="S172" i="1"/>
  <c r="S86" i="1"/>
  <c r="R90" i="1"/>
  <c r="T90" i="1" s="1"/>
  <c r="P172" i="1"/>
  <c r="R86" i="1"/>
  <c r="T86" i="1" s="1"/>
  <c r="P86" i="1"/>
  <c r="R92" i="1"/>
  <c r="T92" i="1" s="1"/>
  <c r="S92" i="1"/>
  <c r="S90" i="1"/>
  <c r="P92" i="1"/>
  <c r="Q37" i="1"/>
  <c r="Q32" i="1"/>
  <c r="Q74" i="1"/>
  <c r="Q326" i="1"/>
  <c r="Q685" i="1"/>
  <c r="Q30" i="1"/>
  <c r="N70" i="1"/>
  <c r="M70" i="1"/>
  <c r="L70" i="1"/>
  <c r="K70" i="1"/>
  <c r="J70" i="1"/>
  <c r="N660" i="1"/>
  <c r="M660" i="1"/>
  <c r="L660" i="1"/>
  <c r="K660" i="1"/>
  <c r="J660" i="1"/>
  <c r="N285" i="1"/>
  <c r="L285" i="1"/>
  <c r="K285" i="1"/>
  <c r="J285" i="1"/>
  <c r="R285" i="1" s="1"/>
  <c r="T285" i="1" s="1"/>
  <c r="N644" i="1"/>
  <c r="M644" i="1"/>
  <c r="L644" i="1"/>
  <c r="K644" i="1"/>
  <c r="J644" i="1"/>
  <c r="J638" i="1"/>
  <c r="K638" i="1"/>
  <c r="L638" i="1"/>
  <c r="M638" i="1"/>
  <c r="N638" i="1"/>
  <c r="N612" i="1"/>
  <c r="M612" i="1"/>
  <c r="L612" i="1"/>
  <c r="K612" i="1"/>
  <c r="J612" i="1"/>
  <c r="N639" i="1"/>
  <c r="M639" i="1"/>
  <c r="L639" i="1"/>
  <c r="K639" i="1"/>
  <c r="J639" i="1"/>
  <c r="J640" i="1"/>
  <c r="K640" i="1"/>
  <c r="L640" i="1"/>
  <c r="M640" i="1"/>
  <c r="N640" i="1"/>
  <c r="A596" i="1" l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R612" i="1"/>
  <c r="T612" i="1" s="1"/>
  <c r="S638" i="1"/>
  <c r="S660" i="1"/>
  <c r="P70" i="1"/>
  <c r="R70" i="1"/>
  <c r="T70" i="1" s="1"/>
  <c r="R644" i="1"/>
  <c r="T644" i="1" s="1"/>
  <c r="S644" i="1"/>
  <c r="S285" i="1"/>
  <c r="R639" i="1"/>
  <c r="T639" i="1" s="1"/>
  <c r="S639" i="1"/>
  <c r="R660" i="1"/>
  <c r="T660" i="1" s="1"/>
  <c r="P639" i="1"/>
  <c r="S612" i="1"/>
  <c r="P612" i="1"/>
  <c r="S70" i="1"/>
  <c r="P660" i="1"/>
  <c r="R638" i="1"/>
  <c r="T638" i="1" s="1"/>
  <c r="P285" i="1"/>
  <c r="P638" i="1"/>
  <c r="P644" i="1"/>
  <c r="S640" i="1"/>
  <c r="R640" i="1"/>
  <c r="T640" i="1" s="1"/>
  <c r="P640" i="1"/>
  <c r="A734" i="1" l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J111" i="1"/>
  <c r="K111" i="1"/>
  <c r="L111" i="1"/>
  <c r="M111" i="1"/>
  <c r="N111" i="1"/>
  <c r="G157" i="1"/>
  <c r="N56" i="1"/>
  <c r="M56" i="1"/>
  <c r="L56" i="1"/>
  <c r="K56" i="1"/>
  <c r="J56" i="1"/>
  <c r="N212" i="1"/>
  <c r="M212" i="1"/>
  <c r="L212" i="1"/>
  <c r="K212" i="1"/>
  <c r="J212" i="1"/>
  <c r="N44" i="1"/>
  <c r="M44" i="1"/>
  <c r="L44" i="1"/>
  <c r="K44" i="1"/>
  <c r="J44" i="1"/>
  <c r="J305" i="1"/>
  <c r="K305" i="1"/>
  <c r="L305" i="1"/>
  <c r="M305" i="1"/>
  <c r="N305" i="1"/>
  <c r="N26" i="1"/>
  <c r="M26" i="1"/>
  <c r="L26" i="1"/>
  <c r="K26" i="1"/>
  <c r="J26" i="1"/>
  <c r="R305" i="1" l="1"/>
  <c r="T305" i="1" s="1"/>
  <c r="S111" i="1"/>
  <c r="S305" i="1"/>
  <c r="P56" i="1"/>
  <c r="R111" i="1"/>
  <c r="T111" i="1" s="1"/>
  <c r="R56" i="1"/>
  <c r="T56" i="1" s="1"/>
  <c r="P111" i="1"/>
  <c r="P305" i="1"/>
  <c r="S44" i="1"/>
  <c r="P26" i="1"/>
  <c r="R212" i="1"/>
  <c r="T212" i="1" s="1"/>
  <c r="S212" i="1"/>
  <c r="R44" i="1"/>
  <c r="T44" i="1" s="1"/>
  <c r="P212" i="1"/>
  <c r="S56" i="1"/>
  <c r="P44" i="1"/>
  <c r="R26" i="1"/>
  <c r="T26" i="1" s="1"/>
  <c r="S26" i="1"/>
  <c r="Q568" i="1"/>
  <c r="Q661" i="1"/>
  <c r="Q390" i="1"/>
  <c r="Q71" i="1"/>
  <c r="Q261" i="1"/>
  <c r="Q592" i="1"/>
  <c r="Q179" i="1"/>
  <c r="Q469" i="1"/>
  <c r="Q704" i="1"/>
  <c r="Q265" i="1" l="1"/>
  <c r="Q466" i="1"/>
  <c r="Q389" i="1"/>
  <c r="Q378" i="1"/>
  <c r="Q712" i="1"/>
  <c r="Q158" i="1"/>
  <c r="Q105" i="1"/>
  <c r="Q245" i="1" l="1"/>
  <c r="Q675" i="1"/>
  <c r="O815" i="1"/>
  <c r="Q815" i="1" s="1"/>
  <c r="O817" i="1"/>
  <c r="Q817" i="1" s="1"/>
  <c r="O804" i="1"/>
  <c r="Q804" i="1" s="1"/>
  <c r="O799" i="1"/>
  <c r="Q799" i="1" s="1"/>
  <c r="O727" i="1"/>
  <c r="O712" i="1"/>
  <c r="O691" i="1"/>
  <c r="Q691" i="1" s="1"/>
  <c r="O689" i="1"/>
  <c r="O688" i="1"/>
  <c r="Q688" i="1" s="1"/>
  <c r="O686" i="1"/>
  <c r="Q686" i="1" s="1"/>
  <c r="O606" i="1"/>
  <c r="O605" i="1"/>
  <c r="Q605" i="1" s="1"/>
  <c r="O603" i="1"/>
  <c r="O597" i="1"/>
  <c r="O174" i="1"/>
  <c r="O594" i="1"/>
  <c r="Q594" i="1" s="1"/>
  <c r="O552" i="1"/>
  <c r="O493" i="1"/>
  <c r="Q493" i="1" s="1"/>
  <c r="O386" i="1"/>
  <c r="O382" i="1"/>
  <c r="O378" i="1"/>
  <c r="O370" i="1"/>
  <c r="O317" i="1"/>
  <c r="O312" i="1"/>
  <c r="O274" i="1"/>
  <c r="Q274" i="1" s="1"/>
  <c r="O187" i="1"/>
  <c r="Q187" i="1" s="1"/>
  <c r="O820" i="1" l="1"/>
  <c r="J582" i="1"/>
  <c r="K582" i="1"/>
  <c r="L582" i="1"/>
  <c r="M582" i="1"/>
  <c r="N582" i="1"/>
  <c r="J146" i="1"/>
  <c r="K146" i="1"/>
  <c r="L146" i="1"/>
  <c r="M146" i="1"/>
  <c r="N146" i="1"/>
  <c r="J69" i="1"/>
  <c r="K69" i="1"/>
  <c r="L69" i="1"/>
  <c r="M69" i="1"/>
  <c r="N69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6" i="1" l="1"/>
  <c r="T146" i="1" s="1"/>
  <c r="P582" i="1"/>
  <c r="S582" i="1"/>
  <c r="R582" i="1"/>
  <c r="T582" i="1" s="1"/>
  <c r="S146" i="1"/>
  <c r="P146" i="1"/>
  <c r="P69" i="1"/>
  <c r="S69" i="1"/>
  <c r="R69" i="1"/>
  <c r="T69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80" i="1"/>
  <c r="K180" i="1"/>
  <c r="L180" i="1"/>
  <c r="M180" i="1"/>
  <c r="N180" i="1"/>
  <c r="Q587" i="1"/>
  <c r="N587" i="1"/>
  <c r="M587" i="1"/>
  <c r="L587" i="1"/>
  <c r="K587" i="1"/>
  <c r="J587" i="1"/>
  <c r="N586" i="1"/>
  <c r="M586" i="1"/>
  <c r="L586" i="1"/>
  <c r="K586" i="1"/>
  <c r="J586" i="1"/>
  <c r="N585" i="1"/>
  <c r="M585" i="1"/>
  <c r="L585" i="1"/>
  <c r="K585" i="1"/>
  <c r="J585" i="1"/>
  <c r="J263" i="1"/>
  <c r="K263" i="1"/>
  <c r="L263" i="1"/>
  <c r="M263" i="1"/>
  <c r="N263" i="1"/>
  <c r="N479" i="1"/>
  <c r="M479" i="1"/>
  <c r="L479" i="1"/>
  <c r="K479" i="1"/>
  <c r="J479" i="1"/>
  <c r="N682" i="1"/>
  <c r="M682" i="1"/>
  <c r="L682" i="1"/>
  <c r="K682" i="1"/>
  <c r="J682" i="1"/>
  <c r="N169" i="1"/>
  <c r="M169" i="1"/>
  <c r="L169" i="1"/>
  <c r="J169" i="1"/>
  <c r="K169" i="1"/>
  <c r="N57" i="1"/>
  <c r="M57" i="1"/>
  <c r="L57" i="1"/>
  <c r="K57" i="1"/>
  <c r="J57" i="1"/>
  <c r="N681" i="1"/>
  <c r="M681" i="1"/>
  <c r="L681" i="1"/>
  <c r="K681" i="1"/>
  <c r="J681" i="1"/>
  <c r="J680" i="1"/>
  <c r="K680" i="1"/>
  <c r="L680" i="1"/>
  <c r="M680" i="1"/>
  <c r="N680" i="1"/>
  <c r="N145" i="1"/>
  <c r="M145" i="1"/>
  <c r="L145" i="1"/>
  <c r="K145" i="1"/>
  <c r="J145" i="1"/>
  <c r="N144" i="1"/>
  <c r="M144" i="1"/>
  <c r="L144" i="1"/>
  <c r="K144" i="1"/>
  <c r="J144" i="1"/>
  <c r="J262" i="1"/>
  <c r="K262" i="1"/>
  <c r="L262" i="1"/>
  <c r="M262" i="1"/>
  <c r="N262" i="1"/>
  <c r="N36" i="1"/>
  <c r="M36" i="1"/>
  <c r="L36" i="1"/>
  <c r="K36" i="1"/>
  <c r="J36" i="1"/>
  <c r="R144" i="1" l="1"/>
  <c r="T144" i="1" s="1"/>
  <c r="E776" i="2"/>
  <c r="I778" i="2" s="1"/>
  <c r="R180" i="1"/>
  <c r="T180" i="1" s="1"/>
  <c r="S180" i="1"/>
  <c r="P180" i="1"/>
  <c r="S585" i="1"/>
  <c r="S587" i="1"/>
  <c r="S586" i="1"/>
  <c r="R587" i="1"/>
  <c r="T587" i="1" s="1"/>
  <c r="R585" i="1"/>
  <c r="T585" i="1" s="1"/>
  <c r="R586" i="1"/>
  <c r="T586" i="1" s="1"/>
  <c r="P585" i="1"/>
  <c r="P587" i="1"/>
  <c r="P586" i="1"/>
  <c r="R479" i="1"/>
  <c r="T479" i="1" s="1"/>
  <c r="S57" i="1"/>
  <c r="S169" i="1"/>
  <c r="S479" i="1"/>
  <c r="P263" i="1"/>
  <c r="S263" i="1"/>
  <c r="R263" i="1"/>
  <c r="T263" i="1" s="1"/>
  <c r="P479" i="1"/>
  <c r="R682" i="1"/>
  <c r="T682" i="1" s="1"/>
  <c r="R169" i="1"/>
  <c r="T169" i="1" s="1"/>
  <c r="P682" i="1"/>
  <c r="S682" i="1"/>
  <c r="P169" i="1"/>
  <c r="P57" i="1"/>
  <c r="R57" i="1"/>
  <c r="T57" i="1" s="1"/>
  <c r="S680" i="1"/>
  <c r="S681" i="1"/>
  <c r="P680" i="1"/>
  <c r="R681" i="1"/>
  <c r="T681" i="1" s="1"/>
  <c r="P681" i="1"/>
  <c r="R680" i="1"/>
  <c r="T680" i="1" s="1"/>
  <c r="P145" i="1"/>
  <c r="S144" i="1"/>
  <c r="S145" i="1"/>
  <c r="R145" i="1"/>
  <c r="T145" i="1" s="1"/>
  <c r="R36" i="1"/>
  <c r="T36" i="1" s="1"/>
  <c r="R262" i="1"/>
  <c r="T262" i="1" s="1"/>
  <c r="S36" i="1"/>
  <c r="P144" i="1"/>
  <c r="P262" i="1"/>
  <c r="S262" i="1"/>
  <c r="P36" i="1"/>
  <c r="N160" i="1" l="1"/>
  <c r="M160" i="1"/>
  <c r="L160" i="1"/>
  <c r="K160" i="1"/>
  <c r="J160" i="1"/>
  <c r="S160" i="1" l="1"/>
  <c r="P160" i="1"/>
  <c r="R160" i="1"/>
  <c r="T160" i="1" s="1"/>
  <c r="N197" i="1"/>
  <c r="M197" i="1"/>
  <c r="L197" i="1"/>
  <c r="K197" i="1"/>
  <c r="J197" i="1"/>
  <c r="S197" i="1" l="1"/>
  <c r="R197" i="1"/>
  <c r="T197" i="1" s="1"/>
  <c r="P197" i="1"/>
  <c r="N393" i="1"/>
  <c r="N228" i="1"/>
  <c r="L393" i="1"/>
  <c r="N288" i="1" l="1"/>
  <c r="M288" i="1"/>
  <c r="L288" i="1"/>
  <c r="K288" i="1"/>
  <c r="J288" i="1"/>
  <c r="N813" i="1"/>
  <c r="M813" i="1"/>
  <c r="L813" i="1"/>
  <c r="K813" i="1"/>
  <c r="J813" i="1"/>
  <c r="N812" i="1"/>
  <c r="M812" i="1"/>
  <c r="L812" i="1"/>
  <c r="K812" i="1"/>
  <c r="J812" i="1"/>
  <c r="N811" i="1"/>
  <c r="M811" i="1"/>
  <c r="L811" i="1"/>
  <c r="K811" i="1"/>
  <c r="J811" i="1"/>
  <c r="N593" i="1"/>
  <c r="M593" i="1"/>
  <c r="L593" i="1"/>
  <c r="K593" i="1"/>
  <c r="J593" i="1"/>
  <c r="N580" i="1"/>
  <c r="M580" i="1"/>
  <c r="L580" i="1"/>
  <c r="K580" i="1"/>
  <c r="J580" i="1"/>
  <c r="N477" i="1"/>
  <c r="M477" i="1"/>
  <c r="L477" i="1"/>
  <c r="K477" i="1"/>
  <c r="J477" i="1"/>
  <c r="N583" i="1"/>
  <c r="M583" i="1"/>
  <c r="L583" i="1"/>
  <c r="K583" i="1"/>
  <c r="J583" i="1"/>
  <c r="N509" i="1"/>
  <c r="M509" i="1"/>
  <c r="L509" i="1"/>
  <c r="K509" i="1"/>
  <c r="J509" i="1"/>
  <c r="N400" i="1"/>
  <c r="M400" i="1"/>
  <c r="L400" i="1"/>
  <c r="K400" i="1"/>
  <c r="J400" i="1"/>
  <c r="N399" i="1"/>
  <c r="M399" i="1"/>
  <c r="L399" i="1"/>
  <c r="K399" i="1"/>
  <c r="J399" i="1"/>
  <c r="N398" i="1"/>
  <c r="M398" i="1"/>
  <c r="L398" i="1"/>
  <c r="K398" i="1"/>
  <c r="J398" i="1"/>
  <c r="N377" i="1"/>
  <c r="M377" i="1"/>
  <c r="L377" i="1"/>
  <c r="K377" i="1"/>
  <c r="J377" i="1"/>
  <c r="N149" i="1"/>
  <c r="M149" i="1"/>
  <c r="L149" i="1"/>
  <c r="K149" i="1"/>
  <c r="J149" i="1"/>
  <c r="N148" i="1"/>
  <c r="M148" i="1"/>
  <c r="L148" i="1"/>
  <c r="K148" i="1"/>
  <c r="J148" i="1"/>
  <c r="N147" i="1"/>
  <c r="M147" i="1"/>
  <c r="L147" i="1"/>
  <c r="K147" i="1"/>
  <c r="J147" i="1"/>
  <c r="N22" i="1"/>
  <c r="M22" i="1"/>
  <c r="L22" i="1"/>
  <c r="K22" i="1"/>
  <c r="J22" i="1"/>
  <c r="N718" i="1"/>
  <c r="M718" i="1"/>
  <c r="L718" i="1"/>
  <c r="K718" i="1"/>
  <c r="J718" i="1"/>
  <c r="N395" i="1"/>
  <c r="M395" i="1"/>
  <c r="L395" i="1"/>
  <c r="K395" i="1"/>
  <c r="J395" i="1"/>
  <c r="N203" i="1"/>
  <c r="M203" i="1"/>
  <c r="L203" i="1"/>
  <c r="K203" i="1"/>
  <c r="J203" i="1"/>
  <c r="N716" i="1"/>
  <c r="M716" i="1"/>
  <c r="L716" i="1"/>
  <c r="K716" i="1"/>
  <c r="J716" i="1"/>
  <c r="N717" i="1"/>
  <c r="M717" i="1"/>
  <c r="L717" i="1"/>
  <c r="K717" i="1"/>
  <c r="J717" i="1"/>
  <c r="M736" i="1"/>
  <c r="M743" i="1"/>
  <c r="M742" i="1"/>
  <c r="M741" i="1"/>
  <c r="M740" i="1"/>
  <c r="M739" i="1"/>
  <c r="M738" i="1"/>
  <c r="M737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57" i="1"/>
  <c r="M774" i="1"/>
  <c r="M756" i="1"/>
  <c r="M773" i="1"/>
  <c r="M772" i="1"/>
  <c r="M755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4" i="1"/>
  <c r="M753" i="1"/>
  <c r="M752" i="1"/>
  <c r="M751" i="1"/>
  <c r="M750" i="1"/>
  <c r="M749" i="1"/>
  <c r="M748" i="1"/>
  <c r="M747" i="1"/>
  <c r="M746" i="1"/>
  <c r="M798" i="1"/>
  <c r="M797" i="1"/>
  <c r="M796" i="1"/>
  <c r="M795" i="1"/>
  <c r="M808" i="1"/>
  <c r="M807" i="1"/>
  <c r="M806" i="1"/>
  <c r="M805" i="1"/>
  <c r="M804" i="1"/>
  <c r="M803" i="1"/>
  <c r="M802" i="1"/>
  <c r="M801" i="1"/>
  <c r="M800" i="1"/>
  <c r="M799" i="1"/>
  <c r="M809" i="1"/>
  <c r="M810" i="1"/>
  <c r="M818" i="1"/>
  <c r="M817" i="1"/>
  <c r="M816" i="1"/>
  <c r="M815" i="1"/>
  <c r="M814" i="1"/>
  <c r="R288" i="1" l="1"/>
  <c r="T288" i="1" s="1"/>
  <c r="P288" i="1"/>
  <c r="S288" i="1"/>
  <c r="R811" i="1"/>
  <c r="T811" i="1" s="1"/>
  <c r="P811" i="1"/>
  <c r="S811" i="1"/>
  <c r="R812" i="1"/>
  <c r="T812" i="1" s="1"/>
  <c r="P812" i="1"/>
  <c r="S812" i="1"/>
  <c r="R813" i="1"/>
  <c r="T813" i="1" s="1"/>
  <c r="P813" i="1"/>
  <c r="S813" i="1"/>
  <c r="R593" i="1"/>
  <c r="T593" i="1" s="1"/>
  <c r="P593" i="1"/>
  <c r="S593" i="1"/>
  <c r="R580" i="1"/>
  <c r="T580" i="1" s="1"/>
  <c r="P580" i="1"/>
  <c r="S580" i="1"/>
  <c r="R477" i="1"/>
  <c r="T477" i="1" s="1"/>
  <c r="P477" i="1"/>
  <c r="S477" i="1"/>
  <c r="R583" i="1"/>
  <c r="T583" i="1" s="1"/>
  <c r="P583" i="1"/>
  <c r="S583" i="1"/>
  <c r="R509" i="1"/>
  <c r="T509" i="1" s="1"/>
  <c r="P509" i="1"/>
  <c r="S509" i="1"/>
  <c r="R399" i="1"/>
  <c r="T399" i="1" s="1"/>
  <c r="P399" i="1"/>
  <c r="S399" i="1"/>
  <c r="R400" i="1"/>
  <c r="T400" i="1" s="1"/>
  <c r="P400" i="1"/>
  <c r="S400" i="1"/>
  <c r="R398" i="1"/>
  <c r="T398" i="1" s="1"/>
  <c r="P398" i="1"/>
  <c r="S398" i="1"/>
  <c r="R377" i="1"/>
  <c r="T377" i="1" s="1"/>
  <c r="P377" i="1"/>
  <c r="S377" i="1"/>
  <c r="R147" i="1"/>
  <c r="T147" i="1" s="1"/>
  <c r="P147" i="1"/>
  <c r="S147" i="1"/>
  <c r="R148" i="1"/>
  <c r="T148" i="1" s="1"/>
  <c r="P148" i="1"/>
  <c r="S148" i="1"/>
  <c r="R149" i="1"/>
  <c r="T149" i="1" s="1"/>
  <c r="P149" i="1"/>
  <c r="S149" i="1"/>
  <c r="R22" i="1"/>
  <c r="T22" i="1" s="1"/>
  <c r="S22" i="1"/>
  <c r="R718" i="1"/>
  <c r="T718" i="1" s="1"/>
  <c r="P718" i="1"/>
  <c r="S718" i="1"/>
  <c r="R395" i="1"/>
  <c r="T395" i="1" s="1"/>
  <c r="P395" i="1"/>
  <c r="S395" i="1"/>
  <c r="R203" i="1"/>
  <c r="T203" i="1" s="1"/>
  <c r="P203" i="1"/>
  <c r="S203" i="1"/>
  <c r="R716" i="1"/>
  <c r="T716" i="1" s="1"/>
  <c r="P716" i="1"/>
  <c r="S716" i="1"/>
  <c r="R717" i="1"/>
  <c r="T717" i="1" s="1"/>
  <c r="P717" i="1"/>
  <c r="S717" i="1"/>
  <c r="G165" i="1"/>
  <c r="G155" i="1"/>
  <c r="G21" i="1"/>
  <c r="G820" i="1" s="1"/>
  <c r="N230" i="1"/>
  <c r="M230" i="1"/>
  <c r="L230" i="1"/>
  <c r="K230" i="1"/>
  <c r="J230" i="1"/>
  <c r="K393" i="1"/>
  <c r="J393" i="1"/>
  <c r="N88" i="1"/>
  <c r="L88" i="1"/>
  <c r="K88" i="1"/>
  <c r="J88" i="1"/>
  <c r="S88" i="1" l="1"/>
  <c r="R88" i="1"/>
  <c r="T88" i="1" s="1"/>
  <c r="R230" i="1"/>
  <c r="T230" i="1" s="1"/>
  <c r="P230" i="1"/>
  <c r="P88" i="1"/>
  <c r="R393" i="1"/>
  <c r="T393" i="1" s="1"/>
  <c r="S393" i="1"/>
  <c r="P393" i="1"/>
  <c r="S230" i="1"/>
  <c r="N196" i="1"/>
  <c r="M196" i="1"/>
  <c r="L196" i="1"/>
  <c r="K196" i="1"/>
  <c r="J196" i="1"/>
  <c r="N21" i="1"/>
  <c r="M21" i="1"/>
  <c r="L21" i="1"/>
  <c r="K21" i="1"/>
  <c r="J21" i="1"/>
  <c r="R196" i="1" l="1"/>
  <c r="T196" i="1" s="1"/>
  <c r="R21" i="1"/>
  <c r="T21" i="1" s="1"/>
  <c r="P21" i="1"/>
  <c r="S196" i="1"/>
  <c r="S21" i="1"/>
  <c r="P196" i="1"/>
  <c r="J605" i="1"/>
  <c r="K605" i="1"/>
  <c r="L605" i="1"/>
  <c r="M605" i="1"/>
  <c r="N605" i="1"/>
  <c r="S605" i="1" l="1"/>
  <c r="R605" i="1"/>
  <c r="T605" i="1" s="1"/>
  <c r="P605" i="1"/>
  <c r="J819" i="1" l="1"/>
  <c r="J818" i="1"/>
  <c r="J817" i="1"/>
  <c r="J816" i="1"/>
  <c r="J815" i="1"/>
  <c r="J809" i="1"/>
  <c r="J810" i="1"/>
  <c r="J814" i="1"/>
  <c r="J808" i="1"/>
  <c r="R808" i="1" s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57" i="1"/>
  <c r="J774" i="1"/>
  <c r="J756" i="1"/>
  <c r="J773" i="1"/>
  <c r="J772" i="1"/>
  <c r="J755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4" i="1"/>
  <c r="J753" i="1"/>
  <c r="J752" i="1"/>
  <c r="J751" i="1"/>
  <c r="J750" i="1"/>
  <c r="J749" i="1"/>
  <c r="J748" i="1"/>
  <c r="J747" i="1"/>
  <c r="J746" i="1"/>
  <c r="J743" i="1"/>
  <c r="J742" i="1"/>
  <c r="J741" i="1"/>
  <c r="J740" i="1"/>
  <c r="J739" i="1"/>
  <c r="J738" i="1"/>
  <c r="J737" i="1"/>
  <c r="J736" i="1"/>
  <c r="J735" i="1"/>
  <c r="J734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4" i="1"/>
  <c r="J711" i="1"/>
  <c r="J713" i="1"/>
  <c r="J712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79" i="1"/>
  <c r="J678" i="1"/>
  <c r="J677" i="1"/>
  <c r="J676" i="1"/>
  <c r="J675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3" i="1"/>
  <c r="J642" i="1"/>
  <c r="J641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09" i="1"/>
  <c r="J608" i="1"/>
  <c r="J607" i="1"/>
  <c r="J606" i="1"/>
  <c r="J715" i="1"/>
  <c r="J604" i="1"/>
  <c r="J603" i="1"/>
  <c r="J602" i="1"/>
  <c r="J601" i="1"/>
  <c r="J600" i="1"/>
  <c r="J599" i="1"/>
  <c r="J598" i="1"/>
  <c r="J597" i="1"/>
  <c r="J596" i="1"/>
  <c r="J174" i="1"/>
  <c r="J594" i="1"/>
  <c r="J592" i="1"/>
  <c r="J591" i="1"/>
  <c r="J590" i="1"/>
  <c r="J589" i="1"/>
  <c r="J588" i="1"/>
  <c r="J581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0" i="1"/>
  <c r="J508" i="1"/>
  <c r="J584" i="1"/>
  <c r="J507" i="1"/>
  <c r="J506" i="1"/>
  <c r="J505" i="1"/>
  <c r="J504" i="1"/>
  <c r="J503" i="1"/>
  <c r="J502" i="1"/>
  <c r="J501" i="1"/>
  <c r="J500" i="1"/>
  <c r="J499" i="1"/>
  <c r="J497" i="1"/>
  <c r="J496" i="1"/>
  <c r="J495" i="1"/>
  <c r="J494" i="1"/>
  <c r="J493" i="1"/>
  <c r="J482" i="1"/>
  <c r="J488" i="1"/>
  <c r="J487" i="1"/>
  <c r="J486" i="1"/>
  <c r="J485" i="1"/>
  <c r="J480" i="1"/>
  <c r="J476" i="1"/>
  <c r="J475" i="1"/>
  <c r="J474" i="1"/>
  <c r="J473" i="1"/>
  <c r="J472" i="1"/>
  <c r="J471" i="1"/>
  <c r="J470" i="1"/>
  <c r="J469" i="1"/>
  <c r="J468" i="1"/>
  <c r="J467" i="1"/>
  <c r="J466" i="1"/>
  <c r="J483" i="1"/>
  <c r="J465" i="1"/>
  <c r="J464" i="1"/>
  <c r="J463" i="1"/>
  <c r="J462" i="1"/>
  <c r="J461" i="1"/>
  <c r="J460" i="1"/>
  <c r="J459" i="1"/>
  <c r="J458" i="1"/>
  <c r="J457" i="1"/>
  <c r="J456" i="1"/>
  <c r="J478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26" i="1"/>
  <c r="J431" i="1"/>
  <c r="J430" i="1"/>
  <c r="J429" i="1"/>
  <c r="J428" i="1"/>
  <c r="J427" i="1"/>
  <c r="J491" i="1"/>
  <c r="J425" i="1"/>
  <c r="J424" i="1"/>
  <c r="J423" i="1"/>
  <c r="J422" i="1"/>
  <c r="J421" i="1"/>
  <c r="J420" i="1"/>
  <c r="J419" i="1"/>
  <c r="J418" i="1"/>
  <c r="J417" i="1"/>
  <c r="J416" i="1"/>
  <c r="J411" i="1"/>
  <c r="J410" i="1"/>
  <c r="J409" i="1"/>
  <c r="J408" i="1"/>
  <c r="J407" i="1"/>
  <c r="J406" i="1"/>
  <c r="J484" i="1"/>
  <c r="J481" i="1"/>
  <c r="J405" i="1"/>
  <c r="J404" i="1"/>
  <c r="J403" i="1"/>
  <c r="J402" i="1"/>
  <c r="J401" i="1"/>
  <c r="J397" i="1"/>
  <c r="J396" i="1"/>
  <c r="J394" i="1"/>
  <c r="J391" i="1"/>
  <c r="J390" i="1"/>
  <c r="J389" i="1"/>
  <c r="J388" i="1"/>
  <c r="J387" i="1"/>
  <c r="J386" i="1"/>
  <c r="J385" i="1"/>
  <c r="J384" i="1"/>
  <c r="J383" i="1"/>
  <c r="J382" i="1"/>
  <c r="J381" i="1"/>
  <c r="J378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17" i="1"/>
  <c r="J315" i="1"/>
  <c r="J376" i="1"/>
  <c r="J314" i="1"/>
  <c r="J313" i="1"/>
  <c r="J380" i="1"/>
  <c r="J312" i="1"/>
  <c r="J311" i="1"/>
  <c r="J310" i="1"/>
  <c r="J309" i="1"/>
  <c r="J308" i="1"/>
  <c r="J307" i="1"/>
  <c r="J306" i="1"/>
  <c r="J304" i="1"/>
  <c r="J303" i="1"/>
  <c r="J379" i="1"/>
  <c r="J302" i="1"/>
  <c r="J301" i="1"/>
  <c r="J300" i="1"/>
  <c r="J299" i="1"/>
  <c r="J298" i="1"/>
  <c r="J297" i="1"/>
  <c r="J295" i="1"/>
  <c r="J294" i="1"/>
  <c r="J293" i="1"/>
  <c r="J292" i="1"/>
  <c r="J291" i="1"/>
  <c r="J290" i="1"/>
  <c r="J289" i="1"/>
  <c r="J287" i="1"/>
  <c r="J282" i="1"/>
  <c r="J284" i="1"/>
  <c r="J286" i="1"/>
  <c r="J281" i="1"/>
  <c r="J280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17" i="1"/>
  <c r="J247" i="1"/>
  <c r="J246" i="1"/>
  <c r="J279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29" i="1"/>
  <c r="J228" i="1"/>
  <c r="J227" i="1"/>
  <c r="J283" i="1"/>
  <c r="J226" i="1"/>
  <c r="J225" i="1"/>
  <c r="J224" i="1"/>
  <c r="J223" i="1"/>
  <c r="J222" i="1"/>
  <c r="J221" i="1"/>
  <c r="J220" i="1"/>
  <c r="J219" i="1"/>
  <c r="J218" i="1"/>
  <c r="J216" i="1"/>
  <c r="J215" i="1"/>
  <c r="J213" i="1"/>
  <c r="J211" i="1"/>
  <c r="J210" i="1"/>
  <c r="J209" i="1"/>
  <c r="J208" i="1"/>
  <c r="J206" i="1"/>
  <c r="J205" i="1"/>
  <c r="J204" i="1"/>
  <c r="J202" i="1"/>
  <c r="J201" i="1"/>
  <c r="J200" i="1"/>
  <c r="J199" i="1"/>
  <c r="J198" i="1"/>
  <c r="J195" i="1"/>
  <c r="J194" i="1"/>
  <c r="J193" i="1"/>
  <c r="J191" i="1"/>
  <c r="J190" i="1"/>
  <c r="J189" i="1"/>
  <c r="J188" i="1"/>
  <c r="J187" i="1"/>
  <c r="J186" i="1"/>
  <c r="J185" i="1"/>
  <c r="J184" i="1"/>
  <c r="J183" i="1"/>
  <c r="J182" i="1"/>
  <c r="J181" i="1"/>
  <c r="J179" i="1"/>
  <c r="J178" i="1"/>
  <c r="J177" i="1"/>
  <c r="J176" i="1"/>
  <c r="J171" i="1"/>
  <c r="J170" i="1"/>
  <c r="J168" i="1"/>
  <c r="J167" i="1"/>
  <c r="J166" i="1"/>
  <c r="J165" i="1"/>
  <c r="J164" i="1"/>
  <c r="J163" i="1"/>
  <c r="J162" i="1"/>
  <c r="J161" i="1"/>
  <c r="J159" i="1"/>
  <c r="J158" i="1"/>
  <c r="J157" i="1"/>
  <c r="J156" i="1"/>
  <c r="J155" i="1"/>
  <c r="J154" i="1"/>
  <c r="J153" i="1"/>
  <c r="J152" i="1"/>
  <c r="J151" i="1"/>
  <c r="J150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0" i="1"/>
  <c r="J119" i="1"/>
  <c r="J118" i="1"/>
  <c r="J117" i="1"/>
  <c r="J116" i="1"/>
  <c r="J115" i="1"/>
  <c r="J114" i="1"/>
  <c r="J113" i="1"/>
  <c r="J112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3" i="1"/>
  <c r="J91" i="1"/>
  <c r="J89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68" i="1"/>
  <c r="J67" i="1"/>
  <c r="J64" i="1"/>
  <c r="J63" i="1"/>
  <c r="J62" i="1"/>
  <c r="J61" i="1"/>
  <c r="J60" i="1"/>
  <c r="J59" i="1"/>
  <c r="J58" i="1"/>
  <c r="J55" i="1"/>
  <c r="J54" i="1"/>
  <c r="J53" i="1"/>
  <c r="J52" i="1"/>
  <c r="J51" i="1"/>
  <c r="J49" i="1"/>
  <c r="J48" i="1"/>
  <c r="J47" i="1"/>
  <c r="J46" i="1"/>
  <c r="J45" i="1"/>
  <c r="J43" i="1"/>
  <c r="J42" i="1"/>
  <c r="J41" i="1"/>
  <c r="J40" i="1"/>
  <c r="J39" i="1"/>
  <c r="J37" i="1"/>
  <c r="J35" i="1"/>
  <c r="J34" i="1"/>
  <c r="J33" i="1"/>
  <c r="J32" i="1"/>
  <c r="J31" i="1"/>
  <c r="J30" i="1"/>
  <c r="J29" i="1"/>
  <c r="J20" i="1"/>
  <c r="J19" i="1"/>
  <c r="J18" i="1"/>
  <c r="J17" i="1"/>
  <c r="M19" i="1"/>
  <c r="M20" i="1"/>
  <c r="M18" i="1"/>
  <c r="M29" i="1"/>
  <c r="M31" i="1"/>
  <c r="M30" i="1"/>
  <c r="M32" i="1"/>
  <c r="M33" i="1"/>
  <c r="M35" i="1"/>
  <c r="M34" i="1"/>
  <c r="M39" i="1"/>
  <c r="M37" i="1"/>
  <c r="M43" i="1"/>
  <c r="M42" i="1"/>
  <c r="M41" i="1"/>
  <c r="M40" i="1"/>
  <c r="M49" i="1"/>
  <c r="M48" i="1"/>
  <c r="M47" i="1"/>
  <c r="M46" i="1"/>
  <c r="M45" i="1"/>
  <c r="M55" i="1"/>
  <c r="M54" i="1"/>
  <c r="M53" i="1"/>
  <c r="M52" i="1"/>
  <c r="M51" i="1"/>
  <c r="M64" i="1"/>
  <c r="M63" i="1"/>
  <c r="M62" i="1"/>
  <c r="M61" i="1"/>
  <c r="M60" i="1"/>
  <c r="M59" i="1"/>
  <c r="M58" i="1"/>
  <c r="M73" i="1"/>
  <c r="M72" i="1"/>
  <c r="M71" i="1"/>
  <c r="M68" i="1"/>
  <c r="M67" i="1"/>
  <c r="M78" i="1"/>
  <c r="M77" i="1"/>
  <c r="M76" i="1"/>
  <c r="M75" i="1"/>
  <c r="M74" i="1"/>
  <c r="M79" i="1"/>
  <c r="M80" i="1"/>
  <c r="M81" i="1"/>
  <c r="M82" i="1"/>
  <c r="M83" i="1"/>
  <c r="M84" i="1"/>
  <c r="M85" i="1"/>
  <c r="M89" i="1"/>
  <c r="M91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0" i="1"/>
  <c r="M119" i="1"/>
  <c r="M118" i="1"/>
  <c r="M117" i="1"/>
  <c r="M116" i="1"/>
  <c r="M115" i="1"/>
  <c r="M114" i="1"/>
  <c r="M113" i="1"/>
  <c r="M112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3" i="1"/>
  <c r="M150" i="1"/>
  <c r="M151" i="1"/>
  <c r="M152" i="1"/>
  <c r="M153" i="1"/>
  <c r="M154" i="1"/>
  <c r="M155" i="1"/>
  <c r="M159" i="1"/>
  <c r="M158" i="1"/>
  <c r="M157" i="1"/>
  <c r="M156" i="1"/>
  <c r="M166" i="1"/>
  <c r="M165" i="1"/>
  <c r="M164" i="1"/>
  <c r="M163" i="1"/>
  <c r="M162" i="1"/>
  <c r="M161" i="1"/>
  <c r="M168" i="1"/>
  <c r="M171" i="1"/>
  <c r="M179" i="1"/>
  <c r="M178" i="1"/>
  <c r="M177" i="1"/>
  <c r="M176" i="1"/>
  <c r="M181" i="1"/>
  <c r="M185" i="1"/>
  <c r="M184" i="1"/>
  <c r="M183" i="1"/>
  <c r="M187" i="1"/>
  <c r="M186" i="1"/>
  <c r="M188" i="1"/>
  <c r="M190" i="1"/>
  <c r="M189" i="1"/>
  <c r="M191" i="1"/>
  <c r="M195" i="1"/>
  <c r="M194" i="1"/>
  <c r="M198" i="1"/>
  <c r="M201" i="1"/>
  <c r="M200" i="1"/>
  <c r="M199" i="1"/>
  <c r="M202" i="1"/>
  <c r="M205" i="1"/>
  <c r="M204" i="1"/>
  <c r="M206" i="1"/>
  <c r="M209" i="1"/>
  <c r="M211" i="1"/>
  <c r="M210" i="1"/>
  <c r="M213" i="1"/>
  <c r="M227" i="1"/>
  <c r="M283" i="1"/>
  <c r="M226" i="1"/>
  <c r="M225" i="1"/>
  <c r="M224" i="1"/>
  <c r="M223" i="1"/>
  <c r="M222" i="1"/>
  <c r="M221" i="1"/>
  <c r="M220" i="1"/>
  <c r="M219" i="1"/>
  <c r="M218" i="1"/>
  <c r="M216" i="1"/>
  <c r="M215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17" i="1"/>
  <c r="M247" i="1"/>
  <c r="M246" i="1"/>
  <c r="M279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29" i="1"/>
  <c r="M228" i="1"/>
  <c r="M264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86" i="1"/>
  <c r="M281" i="1"/>
  <c r="M280" i="1"/>
  <c r="M282" i="1"/>
  <c r="M287" i="1"/>
  <c r="M295" i="1"/>
  <c r="M294" i="1"/>
  <c r="M293" i="1"/>
  <c r="M292" i="1"/>
  <c r="M291" i="1"/>
  <c r="M290" i="1"/>
  <c r="M289" i="1"/>
  <c r="M299" i="1"/>
  <c r="M298" i="1"/>
  <c r="M302" i="1"/>
  <c r="M301" i="1"/>
  <c r="M300" i="1"/>
  <c r="M304" i="1"/>
  <c r="M303" i="1"/>
  <c r="M379" i="1"/>
  <c r="M317" i="1"/>
  <c r="M315" i="1"/>
  <c r="M376" i="1"/>
  <c r="M314" i="1"/>
  <c r="M313" i="1"/>
  <c r="M380" i="1"/>
  <c r="M312" i="1"/>
  <c r="M311" i="1"/>
  <c r="M310" i="1"/>
  <c r="M309" i="1"/>
  <c r="M308" i="1"/>
  <c r="M307" i="1"/>
  <c r="M30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75" i="1"/>
  <c r="M374" i="1"/>
  <c r="M373" i="1"/>
  <c r="M372" i="1"/>
  <c r="M371" i="1"/>
  <c r="M370" i="1"/>
  <c r="M369" i="1"/>
  <c r="M368" i="1"/>
  <c r="M367" i="1"/>
  <c r="M366" i="1"/>
  <c r="M378" i="1"/>
  <c r="M381" i="1"/>
  <c r="M383" i="1"/>
  <c r="M382" i="1"/>
  <c r="M391" i="1"/>
  <c r="M390" i="1"/>
  <c r="M389" i="1"/>
  <c r="M388" i="1"/>
  <c r="M387" i="1"/>
  <c r="M386" i="1"/>
  <c r="M385" i="1"/>
  <c r="M384" i="1"/>
  <c r="M396" i="1"/>
  <c r="M394" i="1"/>
  <c r="M397" i="1"/>
  <c r="M402" i="1"/>
  <c r="M401" i="1"/>
  <c r="M411" i="1"/>
  <c r="M410" i="1"/>
  <c r="M409" i="1"/>
  <c r="M408" i="1"/>
  <c r="M407" i="1"/>
  <c r="M406" i="1"/>
  <c r="M484" i="1"/>
  <c r="M481" i="1"/>
  <c r="M405" i="1"/>
  <c r="M404" i="1"/>
  <c r="M403" i="1"/>
  <c r="M462" i="1"/>
  <c r="M461" i="1"/>
  <c r="M460" i="1"/>
  <c r="M459" i="1"/>
  <c r="M458" i="1"/>
  <c r="M457" i="1"/>
  <c r="M456" i="1"/>
  <c r="M478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26" i="1"/>
  <c r="M431" i="1"/>
  <c r="M430" i="1"/>
  <c r="M429" i="1"/>
  <c r="M428" i="1"/>
  <c r="M427" i="1"/>
  <c r="M491" i="1"/>
  <c r="M425" i="1"/>
  <c r="M424" i="1"/>
  <c r="M423" i="1"/>
  <c r="M422" i="1"/>
  <c r="M421" i="1"/>
  <c r="M420" i="1"/>
  <c r="M419" i="1"/>
  <c r="M418" i="1"/>
  <c r="M417" i="1"/>
  <c r="M416" i="1"/>
  <c r="M476" i="1"/>
  <c r="M475" i="1"/>
  <c r="M474" i="1"/>
  <c r="M473" i="1"/>
  <c r="M472" i="1"/>
  <c r="M471" i="1"/>
  <c r="M470" i="1"/>
  <c r="M469" i="1"/>
  <c r="M468" i="1"/>
  <c r="M467" i="1"/>
  <c r="M466" i="1"/>
  <c r="M483" i="1"/>
  <c r="M465" i="1"/>
  <c r="M464" i="1"/>
  <c r="M463" i="1"/>
  <c r="M485" i="1"/>
  <c r="M480" i="1"/>
  <c r="M486" i="1"/>
  <c r="M488" i="1"/>
  <c r="M487" i="1"/>
  <c r="M497" i="1"/>
  <c r="M496" i="1"/>
  <c r="M495" i="1"/>
  <c r="M494" i="1"/>
  <c r="M493" i="1"/>
  <c r="M482" i="1"/>
  <c r="M510" i="1"/>
  <c r="M508" i="1"/>
  <c r="M584" i="1"/>
  <c r="M507" i="1"/>
  <c r="M506" i="1"/>
  <c r="M505" i="1"/>
  <c r="M504" i="1"/>
  <c r="M503" i="1"/>
  <c r="M502" i="1"/>
  <c r="M501" i="1"/>
  <c r="M500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81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94" i="1"/>
  <c r="M592" i="1"/>
  <c r="M591" i="1"/>
  <c r="M590" i="1"/>
  <c r="M589" i="1"/>
  <c r="M588" i="1"/>
  <c r="M596" i="1"/>
  <c r="M598" i="1"/>
  <c r="M597" i="1"/>
  <c r="M599" i="1"/>
  <c r="M609" i="1"/>
  <c r="M608" i="1"/>
  <c r="M607" i="1"/>
  <c r="M606" i="1"/>
  <c r="M715" i="1"/>
  <c r="M604" i="1"/>
  <c r="M603" i="1"/>
  <c r="M602" i="1"/>
  <c r="M601" i="1"/>
  <c r="M600" i="1"/>
  <c r="M679" i="1"/>
  <c r="M678" i="1"/>
  <c r="M677" i="1"/>
  <c r="M676" i="1"/>
  <c r="M675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3" i="1"/>
  <c r="M642" i="1"/>
  <c r="M641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714" i="1"/>
  <c r="M711" i="1"/>
  <c r="M713" i="1"/>
  <c r="M712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35" i="1"/>
  <c r="M819" i="1"/>
  <c r="R599" i="1" l="1"/>
  <c r="R80" i="1"/>
  <c r="J820" i="1"/>
  <c r="R273" i="1"/>
  <c r="R18" i="1"/>
  <c r="R31" i="1"/>
  <c r="R42" i="1"/>
  <c r="R20" i="1"/>
  <c r="R19" i="1"/>
  <c r="R35" i="1"/>
  <c r="R39" i="1"/>
  <c r="R43" i="1"/>
  <c r="R33" i="1"/>
  <c r="R30" i="1"/>
  <c r="R41" i="1"/>
  <c r="R17" i="1" l="1"/>
  <c r="M820" i="1"/>
  <c r="T599" i="1"/>
  <c r="R771" i="1"/>
  <c r="T771" i="1" s="1"/>
  <c r="N734" i="1" l="1"/>
  <c r="N799" i="1"/>
  <c r="N684" i="1"/>
  <c r="N174" i="1"/>
  <c r="N563" i="1"/>
  <c r="N499" i="1"/>
  <c r="N463" i="1"/>
  <c r="N306" i="1"/>
  <c r="N297" i="1"/>
  <c r="N282" i="1"/>
  <c r="N265" i="1"/>
  <c r="N215" i="1"/>
  <c r="N208" i="1"/>
  <c r="N206" i="1"/>
  <c r="N204" i="1"/>
  <c r="N202" i="1"/>
  <c r="N199" i="1"/>
  <c r="N193" i="1"/>
  <c r="N189" i="1"/>
  <c r="N188" i="1"/>
  <c r="N182" i="1"/>
  <c r="N183" i="1"/>
  <c r="N181" i="1"/>
  <c r="N167" i="1"/>
  <c r="N170" i="1"/>
  <c r="N154" i="1"/>
  <c r="N89" i="1"/>
  <c r="N74" i="1"/>
  <c r="N29" i="1"/>
  <c r="N18" i="1"/>
  <c r="N17" i="1"/>
  <c r="K17" i="1"/>
  <c r="L80" i="1"/>
  <c r="L210" i="1"/>
  <c r="L300" i="1"/>
  <c r="L394" i="1"/>
  <c r="L397" i="1"/>
  <c r="L403" i="1"/>
  <c r="L601" i="1"/>
  <c r="L712" i="1"/>
  <c r="L810" i="1"/>
  <c r="L809" i="1"/>
  <c r="L815" i="1"/>
  <c r="L816" i="1"/>
  <c r="L817" i="1"/>
  <c r="L818" i="1"/>
  <c r="L814" i="1"/>
  <c r="L801" i="1"/>
  <c r="L800" i="1"/>
  <c r="L799" i="1"/>
  <c r="L796" i="1"/>
  <c r="L795" i="1"/>
  <c r="L737" i="1"/>
  <c r="L734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19" i="1"/>
  <c r="L702" i="1"/>
  <c r="L698" i="1"/>
  <c r="L699" i="1"/>
  <c r="L700" i="1"/>
  <c r="L701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84" i="1"/>
  <c r="L599" i="1"/>
  <c r="L600" i="1"/>
  <c r="L597" i="1"/>
  <c r="L174" i="1"/>
  <c r="L589" i="1"/>
  <c r="L590" i="1"/>
  <c r="L591" i="1"/>
  <c r="L592" i="1"/>
  <c r="L594" i="1"/>
  <c r="L588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63" i="1"/>
  <c r="L501" i="1"/>
  <c r="L500" i="1"/>
  <c r="L499" i="1"/>
  <c r="L482" i="1"/>
  <c r="L493" i="1"/>
  <c r="L494" i="1"/>
  <c r="L495" i="1"/>
  <c r="L496" i="1"/>
  <c r="L497" i="1"/>
  <c r="L480" i="1"/>
  <c r="L464" i="1"/>
  <c r="L465" i="1"/>
  <c r="L483" i="1"/>
  <c r="L466" i="1"/>
  <c r="L467" i="1"/>
  <c r="L468" i="1"/>
  <c r="L469" i="1"/>
  <c r="L470" i="1"/>
  <c r="L463" i="1"/>
  <c r="L385" i="1"/>
  <c r="L386" i="1"/>
  <c r="L387" i="1"/>
  <c r="L388" i="1"/>
  <c r="L389" i="1"/>
  <c r="L390" i="1"/>
  <c r="L391" i="1"/>
  <c r="L384" i="1"/>
  <c r="L382" i="1"/>
  <c r="L381" i="1"/>
  <c r="L378" i="1"/>
  <c r="L367" i="1"/>
  <c r="L368" i="1"/>
  <c r="L369" i="1"/>
  <c r="L370" i="1"/>
  <c r="L366" i="1"/>
  <c r="L308" i="1"/>
  <c r="L309" i="1"/>
  <c r="L307" i="1"/>
  <c r="L306" i="1"/>
  <c r="L290" i="1"/>
  <c r="L291" i="1"/>
  <c r="L292" i="1"/>
  <c r="L293" i="1"/>
  <c r="L294" i="1"/>
  <c r="L295" i="1"/>
  <c r="L289" i="1"/>
  <c r="L287" i="1"/>
  <c r="L282" i="1"/>
  <c r="L280" i="1"/>
  <c r="L274" i="1"/>
  <c r="L273" i="1"/>
  <c r="L272" i="1"/>
  <c r="L270" i="1"/>
  <c r="L269" i="1"/>
  <c r="L267" i="1"/>
  <c r="L265" i="1"/>
  <c r="L264" i="1"/>
  <c r="L228" i="1"/>
  <c r="L215" i="1"/>
  <c r="L213" i="1"/>
  <c r="L208" i="1"/>
  <c r="L206" i="1"/>
  <c r="L204" i="1"/>
  <c r="L202" i="1"/>
  <c r="L200" i="1"/>
  <c r="L199" i="1"/>
  <c r="L198" i="1"/>
  <c r="L194" i="1"/>
  <c r="L193" i="1"/>
  <c r="L191" i="1"/>
  <c r="L189" i="1"/>
  <c r="L188" i="1"/>
  <c r="L183" i="1"/>
  <c r="L184" i="1"/>
  <c r="L182" i="1"/>
  <c r="L181" i="1"/>
  <c r="L176" i="1"/>
  <c r="L177" i="1"/>
  <c r="L178" i="1"/>
  <c r="L179" i="1"/>
  <c r="L171" i="1"/>
  <c r="L170" i="1"/>
  <c r="L168" i="1"/>
  <c r="L167" i="1"/>
  <c r="L162" i="1"/>
  <c r="L163" i="1"/>
  <c r="L164" i="1"/>
  <c r="L165" i="1"/>
  <c r="L161" i="1"/>
  <c r="L157" i="1"/>
  <c r="L158" i="1"/>
  <c r="L156" i="1"/>
  <c r="L155" i="1"/>
  <c r="L154" i="1"/>
  <c r="L150" i="1"/>
  <c r="L93" i="1"/>
  <c r="L89" i="1"/>
  <c r="L85" i="1"/>
  <c r="L79" i="1"/>
  <c r="L75" i="1"/>
  <c r="L76" i="1"/>
  <c r="L77" i="1"/>
  <c r="L74" i="1"/>
  <c r="L67" i="1"/>
  <c r="L59" i="1"/>
  <c r="L60" i="1"/>
  <c r="L58" i="1"/>
  <c r="L51" i="1"/>
  <c r="L52" i="1"/>
  <c r="L53" i="1"/>
  <c r="L54" i="1"/>
  <c r="L55" i="1"/>
  <c r="L49" i="1"/>
  <c r="L46" i="1"/>
  <c r="L47" i="1"/>
  <c r="L48" i="1"/>
  <c r="L45" i="1"/>
  <c r="L41" i="1"/>
  <c r="L42" i="1"/>
  <c r="L43" i="1"/>
  <c r="L40" i="1"/>
  <c r="L37" i="1"/>
  <c r="L34" i="1"/>
  <c r="L33" i="1"/>
  <c r="L30" i="1"/>
  <c r="L31" i="1"/>
  <c r="L32" i="1"/>
  <c r="L29" i="1"/>
  <c r="L18" i="1"/>
  <c r="L19" i="1"/>
  <c r="L20" i="1"/>
  <c r="L17" i="1"/>
  <c r="L819" i="1"/>
  <c r="N667" i="1"/>
  <c r="L667" i="1"/>
  <c r="K667" i="1"/>
  <c r="N666" i="1"/>
  <c r="L666" i="1"/>
  <c r="K666" i="1"/>
  <c r="R666" i="1"/>
  <c r="T666" i="1" s="1"/>
  <c r="N665" i="1"/>
  <c r="L665" i="1"/>
  <c r="K665" i="1"/>
  <c r="N664" i="1"/>
  <c r="L664" i="1"/>
  <c r="K664" i="1"/>
  <c r="K663" i="1"/>
  <c r="L663" i="1"/>
  <c r="N663" i="1"/>
  <c r="K672" i="1"/>
  <c r="L672" i="1"/>
  <c r="N672" i="1"/>
  <c r="R299" i="1"/>
  <c r="T299" i="1" s="1"/>
  <c r="N299" i="1"/>
  <c r="L299" i="1"/>
  <c r="K299" i="1"/>
  <c r="R130" i="1"/>
  <c r="T130" i="1" s="1"/>
  <c r="N130" i="1"/>
  <c r="L130" i="1"/>
  <c r="K130" i="1"/>
  <c r="R129" i="1"/>
  <c r="T129" i="1" s="1"/>
  <c r="N129" i="1"/>
  <c r="L129" i="1"/>
  <c r="K129" i="1"/>
  <c r="K397" i="1"/>
  <c r="N397" i="1"/>
  <c r="R397" i="1"/>
  <c r="T397" i="1" s="1"/>
  <c r="R663" i="1" l="1"/>
  <c r="T663" i="1" s="1"/>
  <c r="R672" i="1"/>
  <c r="T672" i="1" s="1"/>
  <c r="S667" i="1"/>
  <c r="S665" i="1"/>
  <c r="P129" i="1"/>
  <c r="S666" i="1"/>
  <c r="S664" i="1"/>
  <c r="P672" i="1"/>
  <c r="S663" i="1"/>
  <c r="R665" i="1"/>
  <c r="T665" i="1" s="1"/>
  <c r="P666" i="1"/>
  <c r="R667" i="1"/>
  <c r="T667" i="1" s="1"/>
  <c r="R664" i="1"/>
  <c r="T664" i="1" s="1"/>
  <c r="P665" i="1"/>
  <c r="P667" i="1"/>
  <c r="P130" i="1"/>
  <c r="P663" i="1"/>
  <c r="P664" i="1"/>
  <c r="S672" i="1"/>
  <c r="S299" i="1"/>
  <c r="P299" i="1"/>
  <c r="S129" i="1"/>
  <c r="S130" i="1"/>
  <c r="S397" i="1"/>
  <c r="P397" i="1"/>
  <c r="R151" i="1" l="1"/>
  <c r="T151" i="1" s="1"/>
  <c r="R79" i="1"/>
  <c r="T79" i="1" s="1"/>
  <c r="T18" i="1"/>
  <c r="T19" i="1"/>
  <c r="T20" i="1"/>
  <c r="R29" i="1"/>
  <c r="T29" i="1" s="1"/>
  <c r="T30" i="1"/>
  <c r="T31" i="1"/>
  <c r="T33" i="1"/>
  <c r="R34" i="1"/>
  <c r="T34" i="1" s="1"/>
  <c r="T35" i="1"/>
  <c r="R37" i="1"/>
  <c r="T37" i="1" s="1"/>
  <c r="T39" i="1"/>
  <c r="R40" i="1"/>
  <c r="T40" i="1" s="1"/>
  <c r="T41" i="1"/>
  <c r="T42" i="1"/>
  <c r="T43" i="1"/>
  <c r="R45" i="1"/>
  <c r="T45" i="1" s="1"/>
  <c r="R46" i="1"/>
  <c r="T46" i="1" s="1"/>
  <c r="R47" i="1"/>
  <c r="T47" i="1" s="1"/>
  <c r="R48" i="1"/>
  <c r="T48" i="1" s="1"/>
  <c r="R49" i="1"/>
  <c r="T49" i="1" s="1"/>
  <c r="R51" i="1"/>
  <c r="T51" i="1" s="1"/>
  <c r="R52" i="1"/>
  <c r="T52" i="1" s="1"/>
  <c r="R53" i="1"/>
  <c r="T53" i="1" s="1"/>
  <c r="R54" i="1"/>
  <c r="T54" i="1" s="1"/>
  <c r="R55" i="1"/>
  <c r="T55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4" i="1"/>
  <c r="T64" i="1" s="1"/>
  <c r="R67" i="1"/>
  <c r="T67" i="1" s="1"/>
  <c r="R68" i="1"/>
  <c r="T68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R78" i="1"/>
  <c r="T78" i="1" s="1"/>
  <c r="T80" i="1"/>
  <c r="R81" i="1"/>
  <c r="T81" i="1" s="1"/>
  <c r="R82" i="1"/>
  <c r="T82" i="1" s="1"/>
  <c r="R83" i="1"/>
  <c r="T83" i="1" s="1"/>
  <c r="R84" i="1"/>
  <c r="T84" i="1" s="1"/>
  <c r="R85" i="1"/>
  <c r="T85" i="1" s="1"/>
  <c r="R89" i="1"/>
  <c r="T89" i="1" s="1"/>
  <c r="R91" i="1"/>
  <c r="T91" i="1" s="1"/>
  <c r="R93" i="1"/>
  <c r="T93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09" i="1"/>
  <c r="T109" i="1" s="1"/>
  <c r="R110" i="1"/>
  <c r="T110" i="1" s="1"/>
  <c r="R112" i="1"/>
  <c r="T112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0" i="1"/>
  <c r="T120" i="1" s="1"/>
  <c r="R122" i="1"/>
  <c r="T122" i="1" s="1"/>
  <c r="R123" i="1"/>
  <c r="T123" i="1" s="1"/>
  <c r="R124" i="1"/>
  <c r="T124" i="1" s="1"/>
  <c r="R125" i="1"/>
  <c r="T125" i="1" s="1"/>
  <c r="R126" i="1"/>
  <c r="T126" i="1" s="1"/>
  <c r="R127" i="1"/>
  <c r="T127" i="1" s="1"/>
  <c r="R128" i="1"/>
  <c r="T128" i="1" s="1"/>
  <c r="R131" i="1"/>
  <c r="T131" i="1" s="1"/>
  <c r="R132" i="1"/>
  <c r="T132" i="1" s="1"/>
  <c r="R133" i="1"/>
  <c r="T133" i="1" s="1"/>
  <c r="R134" i="1"/>
  <c r="T134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43" i="1"/>
  <c r="T143" i="1" s="1"/>
  <c r="R152" i="1"/>
  <c r="T152" i="1" s="1"/>
  <c r="R153" i="1"/>
  <c r="T153" i="1" s="1"/>
  <c r="R154" i="1"/>
  <c r="T154" i="1" s="1"/>
  <c r="R155" i="1"/>
  <c r="T155" i="1" s="1"/>
  <c r="R156" i="1"/>
  <c r="T156" i="1" s="1"/>
  <c r="R157" i="1"/>
  <c r="T157" i="1" s="1"/>
  <c r="R159" i="1"/>
  <c r="T159" i="1" s="1"/>
  <c r="R161" i="1"/>
  <c r="T161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8" i="1"/>
  <c r="T168" i="1" s="1"/>
  <c r="R170" i="1"/>
  <c r="T170" i="1" s="1"/>
  <c r="R171" i="1"/>
  <c r="T171" i="1" s="1"/>
  <c r="R176" i="1"/>
  <c r="T176" i="1" s="1"/>
  <c r="R177" i="1"/>
  <c r="T177" i="1" s="1"/>
  <c r="R178" i="1"/>
  <c r="T178" i="1" s="1"/>
  <c r="R179" i="1"/>
  <c r="T179" i="1" s="1"/>
  <c r="R181" i="1"/>
  <c r="T181" i="1" s="1"/>
  <c r="R182" i="1"/>
  <c r="T182" i="1" s="1"/>
  <c r="R183" i="1"/>
  <c r="T183" i="1" s="1"/>
  <c r="R185" i="1"/>
  <c r="T185" i="1" s="1"/>
  <c r="R186" i="1"/>
  <c r="T186" i="1" s="1"/>
  <c r="R189" i="1"/>
  <c r="T189" i="1" s="1"/>
  <c r="R190" i="1"/>
  <c r="T190" i="1" s="1"/>
  <c r="R191" i="1"/>
  <c r="T191" i="1" s="1"/>
  <c r="R193" i="1"/>
  <c r="T193" i="1" s="1"/>
  <c r="R194" i="1"/>
  <c r="T194" i="1" s="1"/>
  <c r="R195" i="1"/>
  <c r="T195" i="1" s="1"/>
  <c r="R199" i="1"/>
  <c r="T199" i="1" s="1"/>
  <c r="R200" i="1"/>
  <c r="T200" i="1" s="1"/>
  <c r="R201" i="1"/>
  <c r="T201" i="1" s="1"/>
  <c r="R202" i="1"/>
  <c r="T202" i="1" s="1"/>
  <c r="R204" i="1"/>
  <c r="T204" i="1" s="1"/>
  <c r="R205" i="1"/>
  <c r="T205" i="1" s="1"/>
  <c r="R206" i="1"/>
  <c r="T206" i="1" s="1"/>
  <c r="R208" i="1"/>
  <c r="T208" i="1" s="1"/>
  <c r="R209" i="1"/>
  <c r="T209" i="1" s="1"/>
  <c r="R210" i="1"/>
  <c r="T210" i="1" s="1"/>
  <c r="R211" i="1"/>
  <c r="T211" i="1" s="1"/>
  <c r="R213" i="1"/>
  <c r="T213" i="1" s="1"/>
  <c r="R215" i="1"/>
  <c r="T215" i="1" s="1"/>
  <c r="R216" i="1"/>
  <c r="T216" i="1" s="1"/>
  <c r="R218" i="1"/>
  <c r="T218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25" i="1"/>
  <c r="T225" i="1" s="1"/>
  <c r="R226" i="1"/>
  <c r="T226" i="1" s="1"/>
  <c r="R283" i="1"/>
  <c r="T283" i="1" s="1"/>
  <c r="R227" i="1"/>
  <c r="T227" i="1" s="1"/>
  <c r="R229" i="1"/>
  <c r="T229" i="1" s="1"/>
  <c r="R232" i="1"/>
  <c r="T232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39" i="1"/>
  <c r="T239" i="1" s="1"/>
  <c r="R240" i="1"/>
  <c r="T240" i="1" s="1"/>
  <c r="R241" i="1"/>
  <c r="T241" i="1" s="1"/>
  <c r="R243" i="1"/>
  <c r="T243" i="1" s="1"/>
  <c r="R244" i="1"/>
  <c r="T244" i="1" s="1"/>
  <c r="R279" i="1"/>
  <c r="T279" i="1" s="1"/>
  <c r="R246" i="1"/>
  <c r="T246" i="1" s="1"/>
  <c r="R247" i="1"/>
  <c r="T247" i="1" s="1"/>
  <c r="R217" i="1"/>
  <c r="T217" i="1" s="1"/>
  <c r="R248" i="1"/>
  <c r="T248" i="1" s="1"/>
  <c r="R249" i="1"/>
  <c r="T249" i="1" s="1"/>
  <c r="R250" i="1"/>
  <c r="T250" i="1" s="1"/>
  <c r="R251" i="1"/>
  <c r="T251" i="1" s="1"/>
  <c r="R252" i="1"/>
  <c r="T252" i="1" s="1"/>
  <c r="R253" i="1"/>
  <c r="T253" i="1" s="1"/>
  <c r="R255" i="1"/>
  <c r="T255" i="1" s="1"/>
  <c r="R256" i="1"/>
  <c r="T256" i="1" s="1"/>
  <c r="R257" i="1"/>
  <c r="T257" i="1" s="1"/>
  <c r="R258" i="1"/>
  <c r="T258" i="1" s="1"/>
  <c r="R259" i="1"/>
  <c r="T259" i="1" s="1"/>
  <c r="R260" i="1"/>
  <c r="T260" i="1" s="1"/>
  <c r="R261" i="1"/>
  <c r="T261" i="1" s="1"/>
  <c r="R264" i="1"/>
  <c r="T264" i="1" s="1"/>
  <c r="R266" i="1"/>
  <c r="T266" i="1" s="1"/>
  <c r="R267" i="1"/>
  <c r="T267" i="1" s="1"/>
  <c r="R268" i="1"/>
  <c r="T268" i="1" s="1"/>
  <c r="R269" i="1"/>
  <c r="T269" i="1" s="1"/>
  <c r="R270" i="1"/>
  <c r="T270" i="1" s="1"/>
  <c r="R271" i="1"/>
  <c r="T271" i="1" s="1"/>
  <c r="R272" i="1"/>
  <c r="T272" i="1" s="1"/>
  <c r="T273" i="1"/>
  <c r="R274" i="1"/>
  <c r="T274" i="1" s="1"/>
  <c r="R275" i="1"/>
  <c r="T275" i="1" s="1"/>
  <c r="R276" i="1"/>
  <c r="T276" i="1" s="1"/>
  <c r="R277" i="1"/>
  <c r="T277" i="1" s="1"/>
  <c r="R278" i="1"/>
  <c r="T278" i="1" s="1"/>
  <c r="R280" i="1"/>
  <c r="T280" i="1" s="1"/>
  <c r="R281" i="1"/>
  <c r="T281" i="1" s="1"/>
  <c r="R284" i="1"/>
  <c r="T284" i="1" s="1"/>
  <c r="R282" i="1"/>
  <c r="T282" i="1" s="1"/>
  <c r="R289" i="1"/>
  <c r="T289" i="1" s="1"/>
  <c r="R290" i="1"/>
  <c r="T290" i="1" s="1"/>
  <c r="R291" i="1"/>
  <c r="T291" i="1" s="1"/>
  <c r="R292" i="1"/>
  <c r="T292" i="1" s="1"/>
  <c r="R293" i="1"/>
  <c r="T293" i="1" s="1"/>
  <c r="R294" i="1"/>
  <c r="T294" i="1" s="1"/>
  <c r="R295" i="1"/>
  <c r="T295" i="1" s="1"/>
  <c r="R297" i="1"/>
  <c r="T297" i="1" s="1"/>
  <c r="R298" i="1"/>
  <c r="T298" i="1" s="1"/>
  <c r="R300" i="1"/>
  <c r="T300" i="1" s="1"/>
  <c r="R301" i="1"/>
  <c r="T301" i="1" s="1"/>
  <c r="R302" i="1"/>
  <c r="T302" i="1" s="1"/>
  <c r="R379" i="1"/>
  <c r="T379" i="1" s="1"/>
  <c r="R303" i="1"/>
  <c r="T303" i="1" s="1"/>
  <c r="R304" i="1"/>
  <c r="T304" i="1" s="1"/>
  <c r="R306" i="1"/>
  <c r="T306" i="1" s="1"/>
  <c r="R307" i="1"/>
  <c r="T307" i="1" s="1"/>
  <c r="R308" i="1"/>
  <c r="T308" i="1" s="1"/>
  <c r="R309" i="1"/>
  <c r="T309" i="1" s="1"/>
  <c r="R310" i="1"/>
  <c r="T310" i="1" s="1"/>
  <c r="R311" i="1"/>
  <c r="T311" i="1" s="1"/>
  <c r="R312" i="1"/>
  <c r="T312" i="1" s="1"/>
  <c r="R380" i="1"/>
  <c r="T380" i="1" s="1"/>
  <c r="R313" i="1"/>
  <c r="T313" i="1" s="1"/>
  <c r="R314" i="1"/>
  <c r="T314" i="1" s="1"/>
  <c r="R376" i="1"/>
  <c r="T376" i="1" s="1"/>
  <c r="R315" i="1"/>
  <c r="T315" i="1" s="1"/>
  <c r="R317" i="1"/>
  <c r="T317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7" i="1"/>
  <c r="T367" i="1" s="1"/>
  <c r="R368" i="1"/>
  <c r="T368" i="1" s="1"/>
  <c r="R369" i="1"/>
  <c r="T369" i="1" s="1"/>
  <c r="R371" i="1"/>
  <c r="T371" i="1" s="1"/>
  <c r="R372" i="1"/>
  <c r="T372" i="1" s="1"/>
  <c r="R373" i="1"/>
  <c r="T373" i="1" s="1"/>
  <c r="R374" i="1"/>
  <c r="T374" i="1" s="1"/>
  <c r="R375" i="1"/>
  <c r="T375" i="1" s="1"/>
  <c r="R378" i="1"/>
  <c r="T378" i="1" s="1"/>
  <c r="R381" i="1"/>
  <c r="T381" i="1" s="1"/>
  <c r="R383" i="1"/>
  <c r="T383" i="1" s="1"/>
  <c r="R385" i="1"/>
  <c r="T385" i="1" s="1"/>
  <c r="R387" i="1"/>
  <c r="T387" i="1" s="1"/>
  <c r="R388" i="1"/>
  <c r="T388" i="1" s="1"/>
  <c r="R394" i="1"/>
  <c r="T394" i="1" s="1"/>
  <c r="R396" i="1"/>
  <c r="T396" i="1" s="1"/>
  <c r="R401" i="1"/>
  <c r="T401" i="1" s="1"/>
  <c r="R402" i="1"/>
  <c r="T402" i="1" s="1"/>
  <c r="R403" i="1"/>
  <c r="T403" i="1" s="1"/>
  <c r="R404" i="1"/>
  <c r="T404" i="1" s="1"/>
  <c r="R405" i="1"/>
  <c r="T405" i="1" s="1"/>
  <c r="R481" i="1"/>
  <c r="T481" i="1" s="1"/>
  <c r="R484" i="1"/>
  <c r="T484" i="1" s="1"/>
  <c r="R406" i="1"/>
  <c r="T406" i="1" s="1"/>
  <c r="R407" i="1"/>
  <c r="T407" i="1" s="1"/>
  <c r="R408" i="1"/>
  <c r="T408" i="1" s="1"/>
  <c r="R410" i="1"/>
  <c r="T410" i="1" s="1"/>
  <c r="R411" i="1"/>
  <c r="T411" i="1" s="1"/>
  <c r="R416" i="1"/>
  <c r="T416" i="1" s="1"/>
  <c r="R417" i="1"/>
  <c r="T417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91" i="1"/>
  <c r="T491" i="1" s="1"/>
  <c r="R427" i="1"/>
  <c r="T427" i="1" s="1"/>
  <c r="R428" i="1"/>
  <c r="T428" i="1" s="1"/>
  <c r="R429" i="1"/>
  <c r="T429" i="1" s="1"/>
  <c r="R430" i="1"/>
  <c r="T430" i="1" s="1"/>
  <c r="R431" i="1"/>
  <c r="T431" i="1" s="1"/>
  <c r="R426" i="1"/>
  <c r="T426" i="1" s="1"/>
  <c r="R432" i="1"/>
  <c r="T432" i="1" s="1"/>
  <c r="R433" i="1"/>
  <c r="T433" i="1" s="1"/>
  <c r="R434" i="1"/>
  <c r="T434" i="1" s="1"/>
  <c r="R435" i="1"/>
  <c r="T435" i="1" s="1"/>
  <c r="R436" i="1"/>
  <c r="T436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78" i="1"/>
  <c r="T478" i="1" s="1"/>
  <c r="R456" i="1"/>
  <c r="T456" i="1" s="1"/>
  <c r="R457" i="1"/>
  <c r="T457" i="1" s="1"/>
  <c r="R458" i="1"/>
  <c r="T458" i="1" s="1"/>
  <c r="R459" i="1"/>
  <c r="T459" i="1" s="1"/>
  <c r="R460" i="1"/>
  <c r="T460" i="1" s="1"/>
  <c r="R461" i="1"/>
  <c r="T461" i="1" s="1"/>
  <c r="R462" i="1"/>
  <c r="T462" i="1" s="1"/>
  <c r="R464" i="1"/>
  <c r="T464" i="1" s="1"/>
  <c r="R465" i="1"/>
  <c r="T465" i="1" s="1"/>
  <c r="R483" i="1"/>
  <c r="T483" i="1" s="1"/>
  <c r="R467" i="1"/>
  <c r="T467" i="1" s="1"/>
  <c r="R468" i="1"/>
  <c r="T468" i="1" s="1"/>
  <c r="R470" i="1"/>
  <c r="T470" i="1" s="1"/>
  <c r="R471" i="1"/>
  <c r="T471" i="1" s="1"/>
  <c r="R472" i="1"/>
  <c r="T472" i="1" s="1"/>
  <c r="R473" i="1"/>
  <c r="T473" i="1" s="1"/>
  <c r="R474" i="1"/>
  <c r="T474" i="1" s="1"/>
  <c r="R480" i="1"/>
  <c r="T480" i="1" s="1"/>
  <c r="R485" i="1"/>
  <c r="T485" i="1" s="1"/>
  <c r="R486" i="1"/>
  <c r="T486" i="1" s="1"/>
  <c r="R487" i="1"/>
  <c r="T487" i="1" s="1"/>
  <c r="R488" i="1"/>
  <c r="T488" i="1" s="1"/>
  <c r="R482" i="1"/>
  <c r="T482" i="1" s="1"/>
  <c r="R494" i="1"/>
  <c r="T494" i="1" s="1"/>
  <c r="R495" i="1"/>
  <c r="T495" i="1" s="1"/>
  <c r="R496" i="1"/>
  <c r="T496" i="1" s="1"/>
  <c r="R497" i="1"/>
  <c r="T497" i="1" s="1"/>
  <c r="R499" i="1"/>
  <c r="R500" i="1"/>
  <c r="T500" i="1" s="1"/>
  <c r="R501" i="1"/>
  <c r="T501" i="1" s="1"/>
  <c r="R502" i="1"/>
  <c r="T502" i="1" s="1"/>
  <c r="R503" i="1"/>
  <c r="T503" i="1" s="1"/>
  <c r="R504" i="1"/>
  <c r="T504" i="1" s="1"/>
  <c r="R505" i="1"/>
  <c r="T505" i="1" s="1"/>
  <c r="R506" i="1"/>
  <c r="T506" i="1" s="1"/>
  <c r="R507" i="1"/>
  <c r="T507" i="1" s="1"/>
  <c r="R584" i="1"/>
  <c r="T584" i="1" s="1"/>
  <c r="R508" i="1"/>
  <c r="T508" i="1" s="1"/>
  <c r="R510" i="1"/>
  <c r="T510" i="1" s="1"/>
  <c r="R514" i="1"/>
  <c r="T514" i="1" s="1"/>
  <c r="R515" i="1"/>
  <c r="T515" i="1" s="1"/>
  <c r="R516" i="1"/>
  <c r="T516" i="1" s="1"/>
  <c r="R517" i="1"/>
  <c r="T517" i="1" s="1"/>
  <c r="R518" i="1"/>
  <c r="T518" i="1" s="1"/>
  <c r="R519" i="1"/>
  <c r="T519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49" i="1"/>
  <c r="T549" i="1" s="1"/>
  <c r="R550" i="1"/>
  <c r="T550" i="1" s="1"/>
  <c r="R551" i="1"/>
  <c r="T551" i="1" s="1"/>
  <c r="R553" i="1"/>
  <c r="T553" i="1" s="1"/>
  <c r="R554" i="1"/>
  <c r="T554" i="1" s="1"/>
  <c r="R555" i="1"/>
  <c r="T555" i="1" s="1"/>
  <c r="R556" i="1"/>
  <c r="T556" i="1" s="1"/>
  <c r="R557" i="1"/>
  <c r="T557" i="1" s="1"/>
  <c r="R558" i="1"/>
  <c r="T558" i="1" s="1"/>
  <c r="R559" i="1"/>
  <c r="T559" i="1" s="1"/>
  <c r="R560" i="1"/>
  <c r="T560" i="1" s="1"/>
  <c r="R561" i="1"/>
  <c r="T561" i="1" s="1"/>
  <c r="R562" i="1"/>
  <c r="T562" i="1" s="1"/>
  <c r="R564" i="1"/>
  <c r="T564" i="1" s="1"/>
  <c r="R565" i="1"/>
  <c r="T565" i="1" s="1"/>
  <c r="R566" i="1"/>
  <c r="T566" i="1" s="1"/>
  <c r="R567" i="1"/>
  <c r="T567" i="1" s="1"/>
  <c r="R569" i="1"/>
  <c r="T569" i="1" s="1"/>
  <c r="R570" i="1"/>
  <c r="T570" i="1" s="1"/>
  <c r="R571" i="1"/>
  <c r="T571" i="1" s="1"/>
  <c r="R573" i="1"/>
  <c r="T573" i="1" s="1"/>
  <c r="R574" i="1"/>
  <c r="T574" i="1" s="1"/>
  <c r="R575" i="1"/>
  <c r="T575" i="1" s="1"/>
  <c r="R577" i="1"/>
  <c r="T577" i="1" s="1"/>
  <c r="R578" i="1"/>
  <c r="T578" i="1" s="1"/>
  <c r="R579" i="1"/>
  <c r="T579" i="1" s="1"/>
  <c r="R581" i="1"/>
  <c r="T581" i="1" s="1"/>
  <c r="R588" i="1"/>
  <c r="T588" i="1" s="1"/>
  <c r="R589" i="1"/>
  <c r="T589" i="1" s="1"/>
  <c r="R590" i="1"/>
  <c r="T590" i="1" s="1"/>
  <c r="R591" i="1"/>
  <c r="T591" i="1" s="1"/>
  <c r="R594" i="1"/>
  <c r="T594" i="1" s="1"/>
  <c r="R174" i="1"/>
  <c r="R596" i="1"/>
  <c r="T596" i="1" s="1"/>
  <c r="R598" i="1"/>
  <c r="T598" i="1" s="1"/>
  <c r="R602" i="1"/>
  <c r="T602" i="1" s="1"/>
  <c r="R603" i="1"/>
  <c r="T603" i="1" s="1"/>
  <c r="R604" i="1"/>
  <c r="T604" i="1" s="1"/>
  <c r="R715" i="1"/>
  <c r="T715" i="1" s="1"/>
  <c r="R606" i="1"/>
  <c r="T606" i="1" s="1"/>
  <c r="R607" i="1"/>
  <c r="T607" i="1" s="1"/>
  <c r="R608" i="1"/>
  <c r="T608" i="1" s="1"/>
  <c r="R609" i="1"/>
  <c r="T609" i="1" s="1"/>
  <c r="R614" i="1"/>
  <c r="T614" i="1" s="1"/>
  <c r="R615" i="1"/>
  <c r="T615" i="1" s="1"/>
  <c r="R616" i="1"/>
  <c r="T616" i="1" s="1"/>
  <c r="R617" i="1"/>
  <c r="T617" i="1" s="1"/>
  <c r="R618" i="1"/>
  <c r="T618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7" i="1"/>
  <c r="T627" i="1" s="1"/>
  <c r="R628" i="1"/>
  <c r="T628" i="1" s="1"/>
  <c r="R629" i="1"/>
  <c r="T629" i="1" s="1"/>
  <c r="R630" i="1"/>
  <c r="T630" i="1" s="1"/>
  <c r="R631" i="1"/>
  <c r="T631" i="1" s="1"/>
  <c r="R632" i="1"/>
  <c r="T632" i="1" s="1"/>
  <c r="R633" i="1"/>
  <c r="T633" i="1" s="1"/>
  <c r="R634" i="1"/>
  <c r="T634" i="1" s="1"/>
  <c r="R635" i="1"/>
  <c r="T635" i="1" s="1"/>
  <c r="R636" i="1"/>
  <c r="T636" i="1" s="1"/>
  <c r="R637" i="1"/>
  <c r="T637" i="1" s="1"/>
  <c r="R641" i="1"/>
  <c r="T641" i="1" s="1"/>
  <c r="R642" i="1"/>
  <c r="T642" i="1" s="1"/>
  <c r="R643" i="1"/>
  <c r="T643" i="1" s="1"/>
  <c r="R645" i="1"/>
  <c r="T645" i="1" s="1"/>
  <c r="R646" i="1"/>
  <c r="T646" i="1" s="1"/>
  <c r="R647" i="1"/>
  <c r="T647" i="1" s="1"/>
  <c r="R648" i="1"/>
  <c r="T648" i="1" s="1"/>
  <c r="R649" i="1"/>
  <c r="T649" i="1" s="1"/>
  <c r="R650" i="1"/>
  <c r="T650" i="1" s="1"/>
  <c r="R651" i="1"/>
  <c r="T651" i="1" s="1"/>
  <c r="R652" i="1"/>
  <c r="T652" i="1" s="1"/>
  <c r="R653" i="1"/>
  <c r="T653" i="1" s="1"/>
  <c r="R654" i="1"/>
  <c r="T654" i="1" s="1"/>
  <c r="R655" i="1"/>
  <c r="T655" i="1" s="1"/>
  <c r="R656" i="1"/>
  <c r="T656" i="1" s="1"/>
  <c r="R657" i="1"/>
  <c r="T657" i="1" s="1"/>
  <c r="R658" i="1"/>
  <c r="T658" i="1" s="1"/>
  <c r="R659" i="1"/>
  <c r="T659" i="1" s="1"/>
  <c r="R662" i="1"/>
  <c r="T662" i="1" s="1"/>
  <c r="R668" i="1"/>
  <c r="T668" i="1" s="1"/>
  <c r="R669" i="1"/>
  <c r="T669" i="1" s="1"/>
  <c r="R670" i="1"/>
  <c r="T670" i="1" s="1"/>
  <c r="R671" i="1"/>
  <c r="T671" i="1" s="1"/>
  <c r="R673" i="1"/>
  <c r="T673" i="1" s="1"/>
  <c r="R675" i="1"/>
  <c r="T675" i="1" s="1"/>
  <c r="R676" i="1"/>
  <c r="T676" i="1" s="1"/>
  <c r="R677" i="1"/>
  <c r="T677" i="1" s="1"/>
  <c r="R678" i="1"/>
  <c r="T678" i="1" s="1"/>
  <c r="R679" i="1"/>
  <c r="T679" i="1" s="1"/>
  <c r="R684" i="1"/>
  <c r="T684" i="1" s="1"/>
  <c r="R685" i="1"/>
  <c r="T685" i="1" s="1"/>
  <c r="R687" i="1"/>
  <c r="T687" i="1" s="1"/>
  <c r="R690" i="1"/>
  <c r="T690" i="1" s="1"/>
  <c r="R691" i="1"/>
  <c r="T691" i="1" s="1"/>
  <c r="R693" i="1"/>
  <c r="T693" i="1" s="1"/>
  <c r="R694" i="1"/>
  <c r="T694" i="1" s="1"/>
  <c r="R695" i="1"/>
  <c r="T695" i="1" s="1"/>
  <c r="R696" i="1"/>
  <c r="T696" i="1" s="1"/>
  <c r="R697" i="1"/>
  <c r="T697" i="1" s="1"/>
  <c r="R698" i="1"/>
  <c r="T698" i="1" s="1"/>
  <c r="R701" i="1"/>
  <c r="T701" i="1" s="1"/>
  <c r="R702" i="1"/>
  <c r="T702" i="1" s="1"/>
  <c r="R703" i="1"/>
  <c r="T703" i="1" s="1"/>
  <c r="R704" i="1"/>
  <c r="T704" i="1" s="1"/>
  <c r="R705" i="1"/>
  <c r="T705" i="1" s="1"/>
  <c r="R706" i="1"/>
  <c r="T706" i="1" s="1"/>
  <c r="R707" i="1"/>
  <c r="T707" i="1" s="1"/>
  <c r="R708" i="1"/>
  <c r="T708" i="1" s="1"/>
  <c r="R711" i="1"/>
  <c r="T711" i="1" s="1"/>
  <c r="R714" i="1"/>
  <c r="T714" i="1" s="1"/>
  <c r="R719" i="1"/>
  <c r="T719" i="1" s="1"/>
  <c r="R721" i="1"/>
  <c r="T721" i="1" s="1"/>
  <c r="R722" i="1"/>
  <c r="T722" i="1" s="1"/>
  <c r="R723" i="1"/>
  <c r="T723" i="1" s="1"/>
  <c r="R724" i="1"/>
  <c r="T724" i="1" s="1"/>
  <c r="R726" i="1"/>
  <c r="T726" i="1" s="1"/>
  <c r="R728" i="1"/>
  <c r="T728" i="1" s="1"/>
  <c r="R730" i="1"/>
  <c r="T730" i="1" s="1"/>
  <c r="R731" i="1"/>
  <c r="T731" i="1" s="1"/>
  <c r="R734" i="1"/>
  <c r="T734" i="1" s="1"/>
  <c r="R735" i="1"/>
  <c r="T735" i="1" s="1"/>
  <c r="R736" i="1"/>
  <c r="T736" i="1" s="1"/>
  <c r="R737" i="1"/>
  <c r="T737" i="1" s="1"/>
  <c r="R738" i="1"/>
  <c r="T738" i="1" s="1"/>
  <c r="R739" i="1"/>
  <c r="T739" i="1" s="1"/>
  <c r="R740" i="1"/>
  <c r="T740" i="1" s="1"/>
  <c r="R741" i="1"/>
  <c r="T741" i="1" s="1"/>
  <c r="R742" i="1"/>
  <c r="T742" i="1" s="1"/>
  <c r="R743" i="1"/>
  <c r="T743" i="1" s="1"/>
  <c r="R746" i="1"/>
  <c r="T746" i="1" s="1"/>
  <c r="R747" i="1"/>
  <c r="T747" i="1" s="1"/>
  <c r="R748" i="1"/>
  <c r="T748" i="1" s="1"/>
  <c r="R749" i="1"/>
  <c r="T749" i="1" s="1"/>
  <c r="R750" i="1"/>
  <c r="T750" i="1" s="1"/>
  <c r="R751" i="1"/>
  <c r="T751" i="1" s="1"/>
  <c r="R752" i="1"/>
  <c r="T752" i="1" s="1"/>
  <c r="R753" i="1"/>
  <c r="T753" i="1" s="1"/>
  <c r="R754" i="1"/>
  <c r="T754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5" i="1"/>
  <c r="T765" i="1" s="1"/>
  <c r="R766" i="1"/>
  <c r="T766" i="1" s="1"/>
  <c r="R767" i="1"/>
  <c r="T767" i="1" s="1"/>
  <c r="R768" i="1"/>
  <c r="T768" i="1" s="1"/>
  <c r="R769" i="1"/>
  <c r="T769" i="1" s="1"/>
  <c r="R770" i="1"/>
  <c r="T770" i="1" s="1"/>
  <c r="R755" i="1"/>
  <c r="T755" i="1" s="1"/>
  <c r="R772" i="1"/>
  <c r="T772" i="1" s="1"/>
  <c r="R773" i="1"/>
  <c r="T773" i="1" s="1"/>
  <c r="R756" i="1"/>
  <c r="T756" i="1" s="1"/>
  <c r="R774" i="1"/>
  <c r="T774" i="1" s="1"/>
  <c r="R757" i="1"/>
  <c r="T757" i="1" s="1"/>
  <c r="R775" i="1"/>
  <c r="T775" i="1" s="1"/>
  <c r="R776" i="1"/>
  <c r="T776" i="1" s="1"/>
  <c r="R777" i="1"/>
  <c r="T777" i="1" s="1"/>
  <c r="R778" i="1"/>
  <c r="T778" i="1" s="1"/>
  <c r="R779" i="1"/>
  <c r="T779" i="1" s="1"/>
  <c r="R780" i="1"/>
  <c r="T780" i="1" s="1"/>
  <c r="R781" i="1"/>
  <c r="T781" i="1" s="1"/>
  <c r="R782" i="1"/>
  <c r="T782" i="1" s="1"/>
  <c r="R783" i="1"/>
  <c r="T783" i="1" s="1"/>
  <c r="R784" i="1"/>
  <c r="T784" i="1" s="1"/>
  <c r="R785" i="1"/>
  <c r="T785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92" i="1"/>
  <c r="T792" i="1" s="1"/>
  <c r="R793" i="1"/>
  <c r="T793" i="1" s="1"/>
  <c r="R794" i="1"/>
  <c r="T794" i="1" s="1"/>
  <c r="R795" i="1"/>
  <c r="T795" i="1" s="1"/>
  <c r="R796" i="1"/>
  <c r="T796" i="1" s="1"/>
  <c r="R797" i="1"/>
  <c r="T797" i="1" s="1"/>
  <c r="R798" i="1"/>
  <c r="T798" i="1" s="1"/>
  <c r="R800" i="1"/>
  <c r="T800" i="1" s="1"/>
  <c r="R801" i="1"/>
  <c r="T801" i="1" s="1"/>
  <c r="R802" i="1"/>
  <c r="T802" i="1" s="1"/>
  <c r="R803" i="1"/>
  <c r="T803" i="1" s="1"/>
  <c r="R805" i="1"/>
  <c r="T805" i="1" s="1"/>
  <c r="R806" i="1"/>
  <c r="T806" i="1" s="1"/>
  <c r="R807" i="1"/>
  <c r="T807" i="1" s="1"/>
  <c r="T808" i="1"/>
  <c r="R814" i="1"/>
  <c r="T814" i="1" s="1"/>
  <c r="R810" i="1"/>
  <c r="T810" i="1" s="1"/>
  <c r="R809" i="1"/>
  <c r="T809" i="1" s="1"/>
  <c r="R815" i="1"/>
  <c r="T815" i="1" s="1"/>
  <c r="R816" i="1"/>
  <c r="T816" i="1" s="1"/>
  <c r="R817" i="1"/>
  <c r="T817" i="1" s="1"/>
  <c r="R819" i="1"/>
  <c r="T819" i="1" s="1"/>
  <c r="T17" i="1"/>
  <c r="R469" i="1"/>
  <c r="T469" i="1" s="1"/>
  <c r="T174" i="1" l="1"/>
  <c r="T499" i="1"/>
  <c r="N19" i="1"/>
  <c r="K19" i="1"/>
  <c r="N31" i="1"/>
  <c r="K31" i="1"/>
  <c r="N381" i="1"/>
  <c r="L35" i="1"/>
  <c r="R818" i="1"/>
  <c r="T818" i="1" s="1"/>
  <c r="R804" i="1"/>
  <c r="T804" i="1" s="1"/>
  <c r="R764" i="1"/>
  <c r="T764" i="1" s="1"/>
  <c r="R732" i="1"/>
  <c r="T732" i="1" s="1"/>
  <c r="Q729" i="1"/>
  <c r="R729" i="1" s="1"/>
  <c r="T729" i="1" s="1"/>
  <c r="Q727" i="1"/>
  <c r="R727" i="1" s="1"/>
  <c r="T727" i="1" s="1"/>
  <c r="Q725" i="1"/>
  <c r="R725" i="1" s="1"/>
  <c r="T725" i="1" s="1"/>
  <c r="Q720" i="1"/>
  <c r="R720" i="1" s="1"/>
  <c r="T720" i="1" s="1"/>
  <c r="Q713" i="1"/>
  <c r="R713" i="1" s="1"/>
  <c r="T713" i="1" s="1"/>
  <c r="R712" i="1"/>
  <c r="T712" i="1" s="1"/>
  <c r="Q700" i="1"/>
  <c r="R700" i="1" s="1"/>
  <c r="T700" i="1" s="1"/>
  <c r="R699" i="1"/>
  <c r="T699" i="1" s="1"/>
  <c r="R692" i="1"/>
  <c r="T692" i="1" s="1"/>
  <c r="Q689" i="1"/>
  <c r="R689" i="1" s="1"/>
  <c r="T689" i="1" s="1"/>
  <c r="R688" i="1"/>
  <c r="T688" i="1" s="1"/>
  <c r="R686" i="1"/>
  <c r="T686" i="1" s="1"/>
  <c r="R661" i="1"/>
  <c r="T661" i="1" s="1"/>
  <c r="R601" i="1"/>
  <c r="T601" i="1" s="1"/>
  <c r="R600" i="1"/>
  <c r="T600" i="1" s="1"/>
  <c r="Q597" i="1"/>
  <c r="R597" i="1" s="1"/>
  <c r="T597" i="1" s="1"/>
  <c r="R592" i="1"/>
  <c r="T592" i="1" s="1"/>
  <c r="R576" i="1"/>
  <c r="T576" i="1" s="1"/>
  <c r="R572" i="1"/>
  <c r="T572" i="1" s="1"/>
  <c r="R568" i="1"/>
  <c r="T568" i="1" s="1"/>
  <c r="Q563" i="1"/>
  <c r="R563" i="1" s="1"/>
  <c r="T563" i="1" s="1"/>
  <c r="Q552" i="1"/>
  <c r="R552" i="1" s="1"/>
  <c r="T552" i="1" s="1"/>
  <c r="R493" i="1"/>
  <c r="T493" i="1" s="1"/>
  <c r="R476" i="1"/>
  <c r="T476" i="1" s="1"/>
  <c r="R475" i="1"/>
  <c r="T475" i="1" s="1"/>
  <c r="R466" i="1"/>
  <c r="T466" i="1" s="1"/>
  <c r="Q463" i="1"/>
  <c r="R463" i="1" s="1"/>
  <c r="T463" i="1" s="1"/>
  <c r="Q409" i="1"/>
  <c r="R409" i="1" s="1"/>
  <c r="T409" i="1" s="1"/>
  <c r="Q391" i="1"/>
  <c r="R391" i="1" s="1"/>
  <c r="T391" i="1" s="1"/>
  <c r="R390" i="1"/>
  <c r="T390" i="1" s="1"/>
  <c r="R389" i="1"/>
  <c r="T389" i="1" s="1"/>
  <c r="Q386" i="1"/>
  <c r="R386" i="1" s="1"/>
  <c r="T386" i="1" s="1"/>
  <c r="R384" i="1"/>
  <c r="T384" i="1" s="1"/>
  <c r="Q382" i="1"/>
  <c r="R382" i="1" s="1"/>
  <c r="T382" i="1" s="1"/>
  <c r="Q370" i="1"/>
  <c r="R370" i="1" s="1"/>
  <c r="T370" i="1" s="1"/>
  <c r="Q287" i="1"/>
  <c r="R287" i="1" s="1"/>
  <c r="T287" i="1" s="1"/>
  <c r="Q286" i="1"/>
  <c r="R286" i="1" s="1"/>
  <c r="T286" i="1" s="1"/>
  <c r="R265" i="1"/>
  <c r="T265" i="1" s="1"/>
  <c r="Q254" i="1"/>
  <c r="R254" i="1" s="1"/>
  <c r="T254" i="1" s="1"/>
  <c r="R245" i="1"/>
  <c r="T245" i="1" s="1"/>
  <c r="R242" i="1"/>
  <c r="T242" i="1" s="1"/>
  <c r="R228" i="1"/>
  <c r="T228" i="1" s="1"/>
  <c r="R198" i="1"/>
  <c r="T198" i="1" s="1"/>
  <c r="R188" i="1"/>
  <c r="T188" i="1" s="1"/>
  <c r="R187" i="1"/>
  <c r="T187" i="1" s="1"/>
  <c r="Q184" i="1"/>
  <c r="R184" i="1" s="1"/>
  <c r="T184" i="1" s="1"/>
  <c r="R158" i="1"/>
  <c r="T158" i="1" s="1"/>
  <c r="R150" i="1"/>
  <c r="T150" i="1" s="1"/>
  <c r="N819" i="1"/>
  <c r="K819" i="1"/>
  <c r="N818" i="1"/>
  <c r="K818" i="1"/>
  <c r="N817" i="1"/>
  <c r="K817" i="1"/>
  <c r="N816" i="1"/>
  <c r="K816" i="1"/>
  <c r="N815" i="1"/>
  <c r="K815" i="1"/>
  <c r="N809" i="1"/>
  <c r="K809" i="1"/>
  <c r="N810" i="1"/>
  <c r="K810" i="1"/>
  <c r="N814" i="1"/>
  <c r="K814" i="1"/>
  <c r="N808" i="1"/>
  <c r="L808" i="1"/>
  <c r="K808" i="1"/>
  <c r="N807" i="1"/>
  <c r="L807" i="1"/>
  <c r="K807" i="1"/>
  <c r="N806" i="1"/>
  <c r="L806" i="1"/>
  <c r="K806" i="1"/>
  <c r="N805" i="1"/>
  <c r="L805" i="1"/>
  <c r="K805" i="1"/>
  <c r="N804" i="1"/>
  <c r="L804" i="1"/>
  <c r="K804" i="1"/>
  <c r="N803" i="1"/>
  <c r="L803" i="1"/>
  <c r="K803" i="1"/>
  <c r="N802" i="1"/>
  <c r="L802" i="1"/>
  <c r="K802" i="1"/>
  <c r="N801" i="1"/>
  <c r="K801" i="1"/>
  <c r="N800" i="1"/>
  <c r="K800" i="1"/>
  <c r="K799" i="1"/>
  <c r="N798" i="1"/>
  <c r="L798" i="1"/>
  <c r="K798" i="1"/>
  <c r="N797" i="1"/>
  <c r="L797" i="1"/>
  <c r="K797" i="1"/>
  <c r="N796" i="1"/>
  <c r="K796" i="1"/>
  <c r="N795" i="1"/>
  <c r="K795" i="1"/>
  <c r="N794" i="1"/>
  <c r="L794" i="1"/>
  <c r="K794" i="1"/>
  <c r="N793" i="1"/>
  <c r="L793" i="1"/>
  <c r="K793" i="1"/>
  <c r="N792" i="1"/>
  <c r="L792" i="1"/>
  <c r="K792" i="1"/>
  <c r="N791" i="1"/>
  <c r="L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83" i="1"/>
  <c r="L783" i="1"/>
  <c r="K783" i="1"/>
  <c r="N782" i="1"/>
  <c r="L782" i="1"/>
  <c r="K782" i="1"/>
  <c r="N781" i="1"/>
  <c r="L781" i="1"/>
  <c r="K781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57" i="1"/>
  <c r="L757" i="1"/>
  <c r="K757" i="1"/>
  <c r="N774" i="1"/>
  <c r="L774" i="1"/>
  <c r="K774" i="1"/>
  <c r="N756" i="1"/>
  <c r="L756" i="1"/>
  <c r="K756" i="1"/>
  <c r="N773" i="1"/>
  <c r="L773" i="1"/>
  <c r="K773" i="1"/>
  <c r="N772" i="1"/>
  <c r="L772" i="1"/>
  <c r="K772" i="1"/>
  <c r="N755" i="1"/>
  <c r="L755" i="1"/>
  <c r="K755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6" i="1"/>
  <c r="L766" i="1"/>
  <c r="K766" i="1"/>
  <c r="N765" i="1"/>
  <c r="L765" i="1"/>
  <c r="K765" i="1"/>
  <c r="N764" i="1"/>
  <c r="L764" i="1"/>
  <c r="K764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4" i="1"/>
  <c r="L754" i="1"/>
  <c r="K754" i="1"/>
  <c r="N753" i="1"/>
  <c r="L753" i="1"/>
  <c r="K753" i="1"/>
  <c r="N752" i="1"/>
  <c r="L752" i="1"/>
  <c r="K752" i="1"/>
  <c r="N751" i="1"/>
  <c r="L751" i="1"/>
  <c r="K751" i="1"/>
  <c r="N750" i="1"/>
  <c r="L750" i="1"/>
  <c r="K750" i="1"/>
  <c r="N749" i="1"/>
  <c r="L749" i="1"/>
  <c r="K749" i="1"/>
  <c r="N748" i="1"/>
  <c r="L748" i="1"/>
  <c r="K748" i="1"/>
  <c r="N747" i="1"/>
  <c r="L747" i="1"/>
  <c r="K747" i="1"/>
  <c r="N746" i="1"/>
  <c r="L746" i="1"/>
  <c r="K746" i="1"/>
  <c r="N743" i="1"/>
  <c r="L743" i="1"/>
  <c r="K743" i="1"/>
  <c r="N742" i="1"/>
  <c r="L742" i="1"/>
  <c r="K742" i="1"/>
  <c r="N741" i="1"/>
  <c r="L741" i="1"/>
  <c r="K741" i="1"/>
  <c r="N740" i="1"/>
  <c r="L740" i="1"/>
  <c r="K740" i="1"/>
  <c r="N739" i="1"/>
  <c r="L739" i="1"/>
  <c r="K739" i="1"/>
  <c r="N738" i="1"/>
  <c r="L738" i="1"/>
  <c r="K738" i="1"/>
  <c r="N737" i="1"/>
  <c r="K737" i="1"/>
  <c r="N736" i="1"/>
  <c r="L736" i="1"/>
  <c r="K736" i="1"/>
  <c r="N735" i="1"/>
  <c r="L735" i="1"/>
  <c r="K735" i="1"/>
  <c r="K734" i="1"/>
  <c r="N732" i="1"/>
  <c r="K732" i="1"/>
  <c r="N731" i="1"/>
  <c r="K731" i="1"/>
  <c r="N730" i="1"/>
  <c r="K730" i="1"/>
  <c r="N729" i="1"/>
  <c r="K729" i="1"/>
  <c r="N728" i="1"/>
  <c r="K728" i="1"/>
  <c r="N727" i="1"/>
  <c r="K727" i="1"/>
  <c r="N726" i="1"/>
  <c r="K726" i="1"/>
  <c r="N725" i="1"/>
  <c r="K725" i="1"/>
  <c r="N724" i="1"/>
  <c r="K724" i="1"/>
  <c r="N723" i="1"/>
  <c r="K723" i="1"/>
  <c r="N722" i="1"/>
  <c r="K722" i="1"/>
  <c r="N721" i="1"/>
  <c r="K721" i="1"/>
  <c r="N720" i="1"/>
  <c r="K720" i="1"/>
  <c r="N719" i="1"/>
  <c r="K719" i="1"/>
  <c r="N714" i="1"/>
  <c r="L714" i="1"/>
  <c r="K714" i="1"/>
  <c r="N711" i="1"/>
  <c r="L711" i="1"/>
  <c r="K711" i="1"/>
  <c r="N713" i="1"/>
  <c r="L713" i="1"/>
  <c r="K713" i="1"/>
  <c r="N712" i="1"/>
  <c r="K712" i="1"/>
  <c r="N708" i="1"/>
  <c r="L708" i="1"/>
  <c r="K708" i="1"/>
  <c r="N707" i="1"/>
  <c r="L707" i="1"/>
  <c r="K707" i="1"/>
  <c r="N706" i="1"/>
  <c r="L706" i="1"/>
  <c r="K706" i="1"/>
  <c r="N705" i="1"/>
  <c r="L705" i="1"/>
  <c r="K705" i="1"/>
  <c r="N704" i="1"/>
  <c r="L704" i="1"/>
  <c r="K704" i="1"/>
  <c r="N703" i="1"/>
  <c r="L703" i="1"/>
  <c r="K703" i="1"/>
  <c r="N702" i="1"/>
  <c r="K702" i="1"/>
  <c r="N701" i="1"/>
  <c r="K701" i="1"/>
  <c r="N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92" i="1"/>
  <c r="K692" i="1"/>
  <c r="N691" i="1"/>
  <c r="K691" i="1"/>
  <c r="N690" i="1"/>
  <c r="K690" i="1"/>
  <c r="N689" i="1"/>
  <c r="K689" i="1"/>
  <c r="N688" i="1"/>
  <c r="K688" i="1"/>
  <c r="N687" i="1"/>
  <c r="K687" i="1"/>
  <c r="N686" i="1"/>
  <c r="K686" i="1"/>
  <c r="N685" i="1"/>
  <c r="K685" i="1"/>
  <c r="K684" i="1"/>
  <c r="N679" i="1"/>
  <c r="L679" i="1"/>
  <c r="K679" i="1"/>
  <c r="N678" i="1"/>
  <c r="L678" i="1"/>
  <c r="K678" i="1"/>
  <c r="N677" i="1"/>
  <c r="L677" i="1"/>
  <c r="K677" i="1"/>
  <c r="N676" i="1"/>
  <c r="L676" i="1"/>
  <c r="K676" i="1"/>
  <c r="N675" i="1"/>
  <c r="L675" i="1"/>
  <c r="K675" i="1"/>
  <c r="N673" i="1"/>
  <c r="L673" i="1"/>
  <c r="K673" i="1"/>
  <c r="N671" i="1"/>
  <c r="L671" i="1"/>
  <c r="K671" i="1"/>
  <c r="N670" i="1"/>
  <c r="L670" i="1"/>
  <c r="K670" i="1"/>
  <c r="N669" i="1"/>
  <c r="L669" i="1"/>
  <c r="K669" i="1"/>
  <c r="N668" i="1"/>
  <c r="L668" i="1"/>
  <c r="K668" i="1"/>
  <c r="N662" i="1"/>
  <c r="L662" i="1"/>
  <c r="K662" i="1"/>
  <c r="N661" i="1"/>
  <c r="L661" i="1"/>
  <c r="K661" i="1"/>
  <c r="N659" i="1"/>
  <c r="L659" i="1"/>
  <c r="K659" i="1"/>
  <c r="N658" i="1"/>
  <c r="L658" i="1"/>
  <c r="K658" i="1"/>
  <c r="N657" i="1"/>
  <c r="L657" i="1"/>
  <c r="K657" i="1"/>
  <c r="N656" i="1"/>
  <c r="L656" i="1"/>
  <c r="K656" i="1"/>
  <c r="N655" i="1"/>
  <c r="L655" i="1"/>
  <c r="K655" i="1"/>
  <c r="N654" i="1"/>
  <c r="L654" i="1"/>
  <c r="K654" i="1"/>
  <c r="N653" i="1"/>
  <c r="L653" i="1"/>
  <c r="K653" i="1"/>
  <c r="N652" i="1"/>
  <c r="L652" i="1"/>
  <c r="K652" i="1"/>
  <c r="N651" i="1"/>
  <c r="L651" i="1"/>
  <c r="K651" i="1"/>
  <c r="N650" i="1"/>
  <c r="L650" i="1"/>
  <c r="K650" i="1"/>
  <c r="N649" i="1"/>
  <c r="L649" i="1"/>
  <c r="K649" i="1"/>
  <c r="N648" i="1"/>
  <c r="L648" i="1"/>
  <c r="K648" i="1"/>
  <c r="N647" i="1"/>
  <c r="L647" i="1"/>
  <c r="K647" i="1"/>
  <c r="N646" i="1"/>
  <c r="L646" i="1"/>
  <c r="K646" i="1"/>
  <c r="N645" i="1"/>
  <c r="L645" i="1"/>
  <c r="K645" i="1"/>
  <c r="N643" i="1"/>
  <c r="L643" i="1"/>
  <c r="K643" i="1"/>
  <c r="N642" i="1"/>
  <c r="L642" i="1"/>
  <c r="K642" i="1"/>
  <c r="N641" i="1"/>
  <c r="L641" i="1"/>
  <c r="K641" i="1"/>
  <c r="N637" i="1"/>
  <c r="L637" i="1"/>
  <c r="K637" i="1"/>
  <c r="N636" i="1"/>
  <c r="L636" i="1"/>
  <c r="K636" i="1"/>
  <c r="N635" i="1"/>
  <c r="L635" i="1"/>
  <c r="K635" i="1"/>
  <c r="N634" i="1"/>
  <c r="L634" i="1"/>
  <c r="K634" i="1"/>
  <c r="N633" i="1"/>
  <c r="L633" i="1"/>
  <c r="K633" i="1"/>
  <c r="N632" i="1"/>
  <c r="L632" i="1"/>
  <c r="K632" i="1"/>
  <c r="N631" i="1"/>
  <c r="L631" i="1"/>
  <c r="K631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8" i="1"/>
  <c r="L618" i="1"/>
  <c r="K618" i="1"/>
  <c r="N617" i="1"/>
  <c r="L617" i="1"/>
  <c r="K617" i="1"/>
  <c r="N616" i="1"/>
  <c r="L616" i="1"/>
  <c r="K616" i="1"/>
  <c r="N615" i="1"/>
  <c r="L615" i="1"/>
  <c r="K615" i="1"/>
  <c r="N614" i="1"/>
  <c r="L614" i="1"/>
  <c r="K614" i="1"/>
  <c r="N609" i="1"/>
  <c r="L609" i="1"/>
  <c r="K609" i="1"/>
  <c r="N608" i="1"/>
  <c r="L608" i="1"/>
  <c r="K608" i="1"/>
  <c r="N607" i="1"/>
  <c r="L607" i="1"/>
  <c r="K607" i="1"/>
  <c r="N606" i="1"/>
  <c r="L606" i="1"/>
  <c r="K606" i="1"/>
  <c r="N715" i="1"/>
  <c r="L715" i="1"/>
  <c r="K715" i="1"/>
  <c r="N604" i="1"/>
  <c r="L604" i="1"/>
  <c r="K604" i="1"/>
  <c r="N603" i="1"/>
  <c r="L603" i="1"/>
  <c r="K603" i="1"/>
  <c r="N602" i="1"/>
  <c r="L602" i="1"/>
  <c r="K602" i="1"/>
  <c r="N601" i="1"/>
  <c r="K601" i="1"/>
  <c r="N600" i="1"/>
  <c r="K600" i="1"/>
  <c r="N598" i="1"/>
  <c r="L598" i="1"/>
  <c r="K598" i="1"/>
  <c r="N597" i="1"/>
  <c r="K597" i="1"/>
  <c r="N596" i="1"/>
  <c r="L596" i="1"/>
  <c r="K596" i="1"/>
  <c r="K174" i="1"/>
  <c r="N594" i="1"/>
  <c r="K594" i="1"/>
  <c r="N592" i="1"/>
  <c r="K592" i="1"/>
  <c r="N591" i="1"/>
  <c r="K591" i="1"/>
  <c r="N590" i="1"/>
  <c r="K590" i="1"/>
  <c r="N589" i="1"/>
  <c r="K589" i="1"/>
  <c r="N588" i="1"/>
  <c r="K588" i="1"/>
  <c r="N581" i="1"/>
  <c r="L581" i="1"/>
  <c r="K581" i="1"/>
  <c r="N579" i="1"/>
  <c r="L579" i="1"/>
  <c r="K579" i="1"/>
  <c r="N578" i="1"/>
  <c r="L578" i="1"/>
  <c r="K578" i="1"/>
  <c r="N577" i="1"/>
  <c r="K577" i="1"/>
  <c r="N576" i="1"/>
  <c r="K576" i="1"/>
  <c r="N575" i="1"/>
  <c r="K575" i="1"/>
  <c r="N574" i="1"/>
  <c r="K574" i="1"/>
  <c r="N573" i="1"/>
  <c r="K573" i="1"/>
  <c r="N572" i="1"/>
  <c r="K572" i="1"/>
  <c r="N571" i="1"/>
  <c r="K571" i="1"/>
  <c r="N570" i="1"/>
  <c r="K570" i="1"/>
  <c r="N569" i="1"/>
  <c r="K569" i="1"/>
  <c r="N568" i="1"/>
  <c r="K568" i="1"/>
  <c r="N567" i="1"/>
  <c r="K567" i="1"/>
  <c r="N566" i="1"/>
  <c r="K566" i="1"/>
  <c r="N565" i="1"/>
  <c r="K565" i="1"/>
  <c r="N564" i="1"/>
  <c r="K564" i="1"/>
  <c r="K563" i="1"/>
  <c r="N562" i="1"/>
  <c r="L562" i="1"/>
  <c r="K562" i="1"/>
  <c r="N561" i="1"/>
  <c r="L561" i="1"/>
  <c r="K561" i="1"/>
  <c r="N560" i="1"/>
  <c r="L560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9" i="1"/>
  <c r="L519" i="1"/>
  <c r="K519" i="1"/>
  <c r="N518" i="1"/>
  <c r="L518" i="1"/>
  <c r="K518" i="1"/>
  <c r="N517" i="1"/>
  <c r="L517" i="1"/>
  <c r="K517" i="1"/>
  <c r="N516" i="1"/>
  <c r="L516" i="1"/>
  <c r="K516" i="1"/>
  <c r="N515" i="1"/>
  <c r="L515" i="1"/>
  <c r="K515" i="1"/>
  <c r="N514" i="1"/>
  <c r="L514" i="1"/>
  <c r="K514" i="1"/>
  <c r="N510" i="1"/>
  <c r="L510" i="1"/>
  <c r="K510" i="1"/>
  <c r="N508" i="1"/>
  <c r="L508" i="1"/>
  <c r="K508" i="1"/>
  <c r="N584" i="1"/>
  <c r="L584" i="1"/>
  <c r="K584" i="1"/>
  <c r="N507" i="1"/>
  <c r="L507" i="1"/>
  <c r="K507" i="1"/>
  <c r="N506" i="1"/>
  <c r="L506" i="1"/>
  <c r="K506" i="1"/>
  <c r="N505" i="1"/>
  <c r="L505" i="1"/>
  <c r="K505" i="1"/>
  <c r="N504" i="1"/>
  <c r="L504" i="1"/>
  <c r="K504" i="1"/>
  <c r="N503" i="1"/>
  <c r="L503" i="1"/>
  <c r="K503" i="1"/>
  <c r="N502" i="1"/>
  <c r="L502" i="1"/>
  <c r="K502" i="1"/>
  <c r="N501" i="1"/>
  <c r="K501" i="1"/>
  <c r="N500" i="1"/>
  <c r="K500" i="1"/>
  <c r="K499" i="1"/>
  <c r="N497" i="1"/>
  <c r="K497" i="1"/>
  <c r="N496" i="1"/>
  <c r="K496" i="1"/>
  <c r="N495" i="1"/>
  <c r="K495" i="1"/>
  <c r="N494" i="1"/>
  <c r="K494" i="1"/>
  <c r="N493" i="1"/>
  <c r="K493" i="1"/>
  <c r="N482" i="1"/>
  <c r="K482" i="1"/>
  <c r="N488" i="1"/>
  <c r="L488" i="1"/>
  <c r="K488" i="1"/>
  <c r="N487" i="1"/>
  <c r="L487" i="1"/>
  <c r="K487" i="1"/>
  <c r="N486" i="1"/>
  <c r="L486" i="1"/>
  <c r="K486" i="1"/>
  <c r="N485" i="1"/>
  <c r="L485" i="1"/>
  <c r="K485" i="1"/>
  <c r="N480" i="1"/>
  <c r="K480" i="1"/>
  <c r="N476" i="1"/>
  <c r="L476" i="1"/>
  <c r="K476" i="1"/>
  <c r="N475" i="1"/>
  <c r="L475" i="1"/>
  <c r="K475" i="1"/>
  <c r="N474" i="1"/>
  <c r="L474" i="1"/>
  <c r="K474" i="1"/>
  <c r="N473" i="1"/>
  <c r="L473" i="1"/>
  <c r="K473" i="1"/>
  <c r="N472" i="1"/>
  <c r="L472" i="1"/>
  <c r="K472" i="1"/>
  <c r="N471" i="1"/>
  <c r="L471" i="1"/>
  <c r="K471" i="1"/>
  <c r="N470" i="1"/>
  <c r="K470" i="1"/>
  <c r="N469" i="1"/>
  <c r="K469" i="1"/>
  <c r="N468" i="1"/>
  <c r="K468" i="1"/>
  <c r="N467" i="1"/>
  <c r="K467" i="1"/>
  <c r="N466" i="1"/>
  <c r="K466" i="1"/>
  <c r="N483" i="1"/>
  <c r="K483" i="1"/>
  <c r="N465" i="1"/>
  <c r="K465" i="1"/>
  <c r="N464" i="1"/>
  <c r="K464" i="1"/>
  <c r="K463" i="1"/>
  <c r="N462" i="1"/>
  <c r="L462" i="1"/>
  <c r="K462" i="1"/>
  <c r="N461" i="1"/>
  <c r="L461" i="1"/>
  <c r="K461" i="1"/>
  <c r="N460" i="1"/>
  <c r="L460" i="1"/>
  <c r="K460" i="1"/>
  <c r="N459" i="1"/>
  <c r="L459" i="1"/>
  <c r="K459" i="1"/>
  <c r="N458" i="1"/>
  <c r="L458" i="1"/>
  <c r="K458" i="1"/>
  <c r="N457" i="1"/>
  <c r="L457" i="1"/>
  <c r="K457" i="1"/>
  <c r="N456" i="1"/>
  <c r="L456" i="1"/>
  <c r="K456" i="1"/>
  <c r="N478" i="1"/>
  <c r="L478" i="1"/>
  <c r="K478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36" i="1"/>
  <c r="L436" i="1"/>
  <c r="K436" i="1"/>
  <c r="N435" i="1"/>
  <c r="L435" i="1"/>
  <c r="K435" i="1"/>
  <c r="N434" i="1"/>
  <c r="L434" i="1"/>
  <c r="K434" i="1"/>
  <c r="N433" i="1"/>
  <c r="L433" i="1"/>
  <c r="K433" i="1"/>
  <c r="N432" i="1"/>
  <c r="L432" i="1"/>
  <c r="K432" i="1"/>
  <c r="N426" i="1"/>
  <c r="L426" i="1"/>
  <c r="K426" i="1"/>
  <c r="N431" i="1"/>
  <c r="L431" i="1"/>
  <c r="K431" i="1"/>
  <c r="N430" i="1"/>
  <c r="L430" i="1"/>
  <c r="K430" i="1"/>
  <c r="N429" i="1"/>
  <c r="L429" i="1"/>
  <c r="K429" i="1"/>
  <c r="N428" i="1"/>
  <c r="L428" i="1"/>
  <c r="K428" i="1"/>
  <c r="N427" i="1"/>
  <c r="L427" i="1"/>
  <c r="K427" i="1"/>
  <c r="N491" i="1"/>
  <c r="L491" i="1"/>
  <c r="K491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7" i="1"/>
  <c r="L417" i="1"/>
  <c r="K417" i="1"/>
  <c r="N416" i="1"/>
  <c r="L416" i="1"/>
  <c r="K416" i="1"/>
  <c r="N411" i="1"/>
  <c r="L411" i="1"/>
  <c r="K411" i="1"/>
  <c r="N410" i="1"/>
  <c r="L410" i="1"/>
  <c r="K410" i="1"/>
  <c r="N409" i="1"/>
  <c r="L409" i="1"/>
  <c r="K409" i="1"/>
  <c r="N408" i="1"/>
  <c r="L408" i="1"/>
  <c r="K408" i="1"/>
  <c r="N407" i="1"/>
  <c r="L407" i="1"/>
  <c r="K407" i="1"/>
  <c r="N406" i="1"/>
  <c r="L406" i="1"/>
  <c r="K406" i="1"/>
  <c r="N484" i="1"/>
  <c r="L484" i="1"/>
  <c r="K484" i="1"/>
  <c r="N481" i="1"/>
  <c r="L481" i="1"/>
  <c r="K481" i="1"/>
  <c r="N405" i="1"/>
  <c r="L405" i="1"/>
  <c r="K405" i="1"/>
  <c r="N404" i="1"/>
  <c r="L404" i="1"/>
  <c r="K404" i="1"/>
  <c r="N403" i="1"/>
  <c r="K403" i="1"/>
  <c r="N402" i="1"/>
  <c r="L402" i="1"/>
  <c r="K402" i="1"/>
  <c r="N401" i="1"/>
  <c r="L401" i="1"/>
  <c r="K401" i="1"/>
  <c r="N396" i="1"/>
  <c r="L396" i="1"/>
  <c r="K396" i="1"/>
  <c r="N394" i="1"/>
  <c r="K394" i="1"/>
  <c r="N391" i="1"/>
  <c r="K391" i="1"/>
  <c r="N390" i="1"/>
  <c r="K390" i="1"/>
  <c r="N389" i="1"/>
  <c r="K389" i="1"/>
  <c r="N388" i="1"/>
  <c r="K388" i="1"/>
  <c r="N387" i="1"/>
  <c r="K387" i="1"/>
  <c r="N386" i="1"/>
  <c r="K386" i="1"/>
  <c r="N385" i="1"/>
  <c r="K385" i="1"/>
  <c r="N384" i="1"/>
  <c r="K384" i="1"/>
  <c r="N383" i="1"/>
  <c r="L383" i="1"/>
  <c r="K383" i="1"/>
  <c r="N382" i="1"/>
  <c r="K382" i="1"/>
  <c r="K381" i="1"/>
  <c r="N378" i="1"/>
  <c r="K378" i="1"/>
  <c r="N375" i="1"/>
  <c r="L375" i="1"/>
  <c r="K375" i="1"/>
  <c r="N374" i="1"/>
  <c r="L374" i="1"/>
  <c r="K374" i="1"/>
  <c r="N373" i="1"/>
  <c r="L373" i="1"/>
  <c r="K373" i="1"/>
  <c r="N372" i="1"/>
  <c r="L372" i="1"/>
  <c r="K372" i="1"/>
  <c r="N371" i="1"/>
  <c r="L371" i="1"/>
  <c r="K371" i="1"/>
  <c r="N370" i="1"/>
  <c r="K370" i="1"/>
  <c r="N369" i="1"/>
  <c r="K369" i="1"/>
  <c r="N368" i="1"/>
  <c r="K368" i="1"/>
  <c r="N367" i="1"/>
  <c r="K367" i="1"/>
  <c r="N366" i="1"/>
  <c r="K366" i="1"/>
  <c r="N365" i="1"/>
  <c r="L365" i="1"/>
  <c r="K365" i="1"/>
  <c r="N364" i="1"/>
  <c r="L364" i="1"/>
  <c r="K364" i="1"/>
  <c r="N363" i="1"/>
  <c r="L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17" i="1"/>
  <c r="L317" i="1"/>
  <c r="K317" i="1"/>
  <c r="N315" i="1"/>
  <c r="L315" i="1"/>
  <c r="K315" i="1"/>
  <c r="N376" i="1"/>
  <c r="L376" i="1"/>
  <c r="K376" i="1"/>
  <c r="N314" i="1"/>
  <c r="L314" i="1"/>
  <c r="K314" i="1"/>
  <c r="N313" i="1"/>
  <c r="L313" i="1"/>
  <c r="K313" i="1"/>
  <c r="N380" i="1"/>
  <c r="L380" i="1"/>
  <c r="K380" i="1"/>
  <c r="N312" i="1"/>
  <c r="L312" i="1"/>
  <c r="K312" i="1"/>
  <c r="N311" i="1"/>
  <c r="L311" i="1"/>
  <c r="K311" i="1"/>
  <c r="N310" i="1"/>
  <c r="L310" i="1"/>
  <c r="K310" i="1"/>
  <c r="N309" i="1"/>
  <c r="K309" i="1"/>
  <c r="N308" i="1"/>
  <c r="K308" i="1"/>
  <c r="N307" i="1"/>
  <c r="K307" i="1"/>
  <c r="K306" i="1"/>
  <c r="N304" i="1"/>
  <c r="L304" i="1"/>
  <c r="K304" i="1"/>
  <c r="N303" i="1"/>
  <c r="L303" i="1"/>
  <c r="K303" i="1"/>
  <c r="N379" i="1"/>
  <c r="L379" i="1"/>
  <c r="K379" i="1"/>
  <c r="N302" i="1"/>
  <c r="L302" i="1"/>
  <c r="K302" i="1"/>
  <c r="N301" i="1"/>
  <c r="L301" i="1"/>
  <c r="K301" i="1"/>
  <c r="N300" i="1"/>
  <c r="K300" i="1"/>
  <c r="N298" i="1"/>
  <c r="L298" i="1"/>
  <c r="K298" i="1"/>
  <c r="K297" i="1"/>
  <c r="N295" i="1"/>
  <c r="K295" i="1"/>
  <c r="N294" i="1"/>
  <c r="K294" i="1"/>
  <c r="N293" i="1"/>
  <c r="K293" i="1"/>
  <c r="N292" i="1"/>
  <c r="K292" i="1"/>
  <c r="N291" i="1"/>
  <c r="K291" i="1"/>
  <c r="N290" i="1"/>
  <c r="K290" i="1"/>
  <c r="N289" i="1"/>
  <c r="K289" i="1"/>
  <c r="N287" i="1"/>
  <c r="K287" i="1"/>
  <c r="K282" i="1"/>
  <c r="N284" i="1"/>
  <c r="L284" i="1"/>
  <c r="K284" i="1"/>
  <c r="N286" i="1"/>
  <c r="L286" i="1"/>
  <c r="K286" i="1"/>
  <c r="N281" i="1"/>
  <c r="L281" i="1"/>
  <c r="K281" i="1"/>
  <c r="N280" i="1"/>
  <c r="K280" i="1"/>
  <c r="N278" i="1"/>
  <c r="L278" i="1"/>
  <c r="K278" i="1"/>
  <c r="N277" i="1"/>
  <c r="L277" i="1"/>
  <c r="K277" i="1"/>
  <c r="N276" i="1"/>
  <c r="L276" i="1"/>
  <c r="K276" i="1"/>
  <c r="N275" i="1"/>
  <c r="L275" i="1"/>
  <c r="K275" i="1"/>
  <c r="N274" i="1"/>
  <c r="K274" i="1"/>
  <c r="N273" i="1"/>
  <c r="K273" i="1"/>
  <c r="N272" i="1"/>
  <c r="K272" i="1"/>
  <c r="P272" i="1" s="1"/>
  <c r="N271" i="1"/>
  <c r="L271" i="1"/>
  <c r="K271" i="1"/>
  <c r="N270" i="1"/>
  <c r="K270" i="1"/>
  <c r="N269" i="1"/>
  <c r="K269" i="1"/>
  <c r="N268" i="1"/>
  <c r="L268" i="1"/>
  <c r="K268" i="1"/>
  <c r="N267" i="1"/>
  <c r="K267" i="1"/>
  <c r="N266" i="1"/>
  <c r="L266" i="1"/>
  <c r="K266" i="1"/>
  <c r="K265" i="1"/>
  <c r="N264" i="1"/>
  <c r="K264" i="1"/>
  <c r="N261" i="1"/>
  <c r="L261" i="1"/>
  <c r="K261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48" i="1"/>
  <c r="L248" i="1"/>
  <c r="K248" i="1"/>
  <c r="N217" i="1"/>
  <c r="L217" i="1"/>
  <c r="K217" i="1"/>
  <c r="N247" i="1"/>
  <c r="L247" i="1"/>
  <c r="K247" i="1"/>
  <c r="N246" i="1"/>
  <c r="L246" i="1"/>
  <c r="K246" i="1"/>
  <c r="N279" i="1"/>
  <c r="L279" i="1"/>
  <c r="K279" i="1"/>
  <c r="N245" i="1"/>
  <c r="L245" i="1"/>
  <c r="K245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2" i="1"/>
  <c r="L232" i="1"/>
  <c r="K232" i="1"/>
  <c r="N229" i="1"/>
  <c r="L229" i="1"/>
  <c r="K229" i="1"/>
  <c r="K228" i="1"/>
  <c r="N227" i="1"/>
  <c r="L227" i="1"/>
  <c r="K227" i="1"/>
  <c r="N283" i="1"/>
  <c r="L283" i="1"/>
  <c r="K283" i="1"/>
  <c r="N226" i="1"/>
  <c r="L226" i="1"/>
  <c r="K226" i="1"/>
  <c r="N225" i="1"/>
  <c r="L225" i="1"/>
  <c r="K225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8" i="1"/>
  <c r="L218" i="1"/>
  <c r="K218" i="1"/>
  <c r="N216" i="1"/>
  <c r="L216" i="1"/>
  <c r="K216" i="1"/>
  <c r="K215" i="1"/>
  <c r="N213" i="1"/>
  <c r="K213" i="1"/>
  <c r="N211" i="1"/>
  <c r="L211" i="1"/>
  <c r="K211" i="1"/>
  <c r="N210" i="1"/>
  <c r="K210" i="1"/>
  <c r="N209" i="1"/>
  <c r="L209" i="1"/>
  <c r="K209" i="1"/>
  <c r="K208" i="1"/>
  <c r="K206" i="1"/>
  <c r="N205" i="1"/>
  <c r="L205" i="1"/>
  <c r="K205" i="1"/>
  <c r="K204" i="1"/>
  <c r="K202" i="1"/>
  <c r="N201" i="1"/>
  <c r="L201" i="1"/>
  <c r="K201" i="1"/>
  <c r="N200" i="1"/>
  <c r="K200" i="1"/>
  <c r="K199" i="1"/>
  <c r="N198" i="1"/>
  <c r="K198" i="1"/>
  <c r="N195" i="1"/>
  <c r="L195" i="1"/>
  <c r="K195" i="1"/>
  <c r="N194" i="1"/>
  <c r="K194" i="1"/>
  <c r="K193" i="1"/>
  <c r="N191" i="1"/>
  <c r="K191" i="1"/>
  <c r="N190" i="1"/>
  <c r="L190" i="1"/>
  <c r="K190" i="1"/>
  <c r="K189" i="1"/>
  <c r="K188" i="1"/>
  <c r="N187" i="1"/>
  <c r="L187" i="1"/>
  <c r="K187" i="1"/>
  <c r="N186" i="1"/>
  <c r="L186" i="1"/>
  <c r="K186" i="1"/>
  <c r="N185" i="1"/>
  <c r="L185" i="1"/>
  <c r="K185" i="1"/>
  <c r="N184" i="1"/>
  <c r="K184" i="1"/>
  <c r="K183" i="1"/>
  <c r="K182" i="1"/>
  <c r="K181" i="1"/>
  <c r="N179" i="1"/>
  <c r="K179" i="1"/>
  <c r="N178" i="1"/>
  <c r="K178" i="1"/>
  <c r="N177" i="1"/>
  <c r="K177" i="1"/>
  <c r="N176" i="1"/>
  <c r="K176" i="1"/>
  <c r="N171" i="1"/>
  <c r="K171" i="1"/>
  <c r="K170" i="1"/>
  <c r="N168" i="1"/>
  <c r="K168" i="1"/>
  <c r="K167" i="1"/>
  <c r="N166" i="1"/>
  <c r="L166" i="1"/>
  <c r="K166" i="1"/>
  <c r="N165" i="1"/>
  <c r="K165" i="1"/>
  <c r="N164" i="1"/>
  <c r="K164" i="1"/>
  <c r="N163" i="1"/>
  <c r="K163" i="1"/>
  <c r="N162" i="1"/>
  <c r="K162" i="1"/>
  <c r="N161" i="1"/>
  <c r="K161" i="1"/>
  <c r="N159" i="1"/>
  <c r="L159" i="1"/>
  <c r="K159" i="1"/>
  <c r="N158" i="1"/>
  <c r="K158" i="1"/>
  <c r="N157" i="1"/>
  <c r="K157" i="1"/>
  <c r="N156" i="1"/>
  <c r="K156" i="1"/>
  <c r="N155" i="1"/>
  <c r="K155" i="1"/>
  <c r="K154" i="1"/>
  <c r="N153" i="1"/>
  <c r="L153" i="1"/>
  <c r="K153" i="1"/>
  <c r="N152" i="1"/>
  <c r="L152" i="1"/>
  <c r="K152" i="1"/>
  <c r="N151" i="1"/>
  <c r="L151" i="1"/>
  <c r="K151" i="1"/>
  <c r="N150" i="1"/>
  <c r="K150" i="1"/>
  <c r="N143" i="1"/>
  <c r="L143" i="1"/>
  <c r="K143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4" i="1"/>
  <c r="L134" i="1"/>
  <c r="K134" i="1"/>
  <c r="N133" i="1"/>
  <c r="L133" i="1"/>
  <c r="K133" i="1"/>
  <c r="N132" i="1"/>
  <c r="L132" i="1"/>
  <c r="K132" i="1"/>
  <c r="N131" i="1"/>
  <c r="L131" i="1"/>
  <c r="K131" i="1"/>
  <c r="N128" i="1"/>
  <c r="L128" i="1"/>
  <c r="K128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2" i="1"/>
  <c r="L122" i="1"/>
  <c r="K122" i="1"/>
  <c r="N120" i="1"/>
  <c r="L120" i="1"/>
  <c r="K120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2" i="1"/>
  <c r="L112" i="1"/>
  <c r="K112" i="1"/>
  <c r="N110" i="1"/>
  <c r="L110" i="1"/>
  <c r="K110" i="1"/>
  <c r="N109" i="1"/>
  <c r="L109" i="1"/>
  <c r="K109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3" i="1"/>
  <c r="K93" i="1"/>
  <c r="N91" i="1"/>
  <c r="L91" i="1"/>
  <c r="K91" i="1"/>
  <c r="K89" i="1"/>
  <c r="N85" i="1"/>
  <c r="K85" i="1"/>
  <c r="N84" i="1"/>
  <c r="L84" i="1"/>
  <c r="K84" i="1"/>
  <c r="N83" i="1"/>
  <c r="L83" i="1"/>
  <c r="K83" i="1"/>
  <c r="N81" i="1"/>
  <c r="L81" i="1"/>
  <c r="K81" i="1"/>
  <c r="N82" i="1"/>
  <c r="L82" i="1"/>
  <c r="K82" i="1"/>
  <c r="N80" i="1"/>
  <c r="K80" i="1"/>
  <c r="N79" i="1"/>
  <c r="K79" i="1"/>
  <c r="N78" i="1"/>
  <c r="L78" i="1"/>
  <c r="K78" i="1"/>
  <c r="N77" i="1"/>
  <c r="K77" i="1"/>
  <c r="N76" i="1"/>
  <c r="K76" i="1"/>
  <c r="N75" i="1"/>
  <c r="K75" i="1"/>
  <c r="K74" i="1"/>
  <c r="N73" i="1"/>
  <c r="L73" i="1"/>
  <c r="K73" i="1"/>
  <c r="N72" i="1"/>
  <c r="L72" i="1"/>
  <c r="K72" i="1"/>
  <c r="N71" i="1"/>
  <c r="L71" i="1"/>
  <c r="K71" i="1"/>
  <c r="N68" i="1"/>
  <c r="L68" i="1"/>
  <c r="K68" i="1"/>
  <c r="N67" i="1"/>
  <c r="K67" i="1"/>
  <c r="N64" i="1"/>
  <c r="L64" i="1"/>
  <c r="K64" i="1"/>
  <c r="N63" i="1"/>
  <c r="L63" i="1"/>
  <c r="K63" i="1"/>
  <c r="N62" i="1"/>
  <c r="L62" i="1"/>
  <c r="K62" i="1"/>
  <c r="N61" i="1"/>
  <c r="L61" i="1"/>
  <c r="K61" i="1"/>
  <c r="N60" i="1"/>
  <c r="K60" i="1"/>
  <c r="N59" i="1"/>
  <c r="K59" i="1"/>
  <c r="N58" i="1"/>
  <c r="K58" i="1"/>
  <c r="N55" i="1"/>
  <c r="K55" i="1"/>
  <c r="N54" i="1"/>
  <c r="K54" i="1"/>
  <c r="N53" i="1"/>
  <c r="K53" i="1"/>
  <c r="N52" i="1"/>
  <c r="K52" i="1"/>
  <c r="N51" i="1"/>
  <c r="K51" i="1"/>
  <c r="N49" i="1"/>
  <c r="K49" i="1"/>
  <c r="N48" i="1"/>
  <c r="K48" i="1"/>
  <c r="N47" i="1"/>
  <c r="K47" i="1"/>
  <c r="N46" i="1"/>
  <c r="K46" i="1"/>
  <c r="N45" i="1"/>
  <c r="K45" i="1"/>
  <c r="N43" i="1"/>
  <c r="K43" i="1"/>
  <c r="N42" i="1"/>
  <c r="K42" i="1"/>
  <c r="N41" i="1"/>
  <c r="K41" i="1"/>
  <c r="N40" i="1"/>
  <c r="K40" i="1"/>
  <c r="N37" i="1"/>
  <c r="K37" i="1"/>
  <c r="N39" i="1"/>
  <c r="L39" i="1"/>
  <c r="K39" i="1"/>
  <c r="N35" i="1"/>
  <c r="K35" i="1"/>
  <c r="N34" i="1"/>
  <c r="K34" i="1"/>
  <c r="N32" i="1"/>
  <c r="K32" i="1"/>
  <c r="N33" i="1"/>
  <c r="K33" i="1"/>
  <c r="N30" i="1"/>
  <c r="K30" i="1"/>
  <c r="K29" i="1"/>
  <c r="N20" i="1"/>
  <c r="K20" i="1"/>
  <c r="K18" i="1"/>
  <c r="K820" i="1" l="1"/>
  <c r="L820" i="1"/>
  <c r="R799" i="1"/>
  <c r="T799" i="1" s="1"/>
  <c r="Q820" i="1"/>
  <c r="N820" i="1"/>
  <c r="P205" i="1"/>
  <c r="R32" i="1"/>
  <c r="P41" i="1"/>
  <c r="S704" i="1"/>
  <c r="P817" i="1"/>
  <c r="P819" i="1"/>
  <c r="S19" i="1"/>
  <c r="P19" i="1"/>
  <c r="P31" i="1"/>
  <c r="S31" i="1"/>
  <c r="P142" i="1"/>
  <c r="S699" i="1"/>
  <c r="S705" i="1"/>
  <c r="S99" i="1"/>
  <c r="S102" i="1"/>
  <c r="P313" i="1"/>
  <c r="P337" i="1"/>
  <c r="S497" i="1"/>
  <c r="S515" i="1"/>
  <c r="S518" i="1"/>
  <c r="S521" i="1"/>
  <c r="S524" i="1"/>
  <c r="S530" i="1"/>
  <c r="S533" i="1"/>
  <c r="S536" i="1"/>
  <c r="S542" i="1"/>
  <c r="S700" i="1"/>
  <c r="S204" i="1"/>
  <c r="S211" i="1"/>
  <c r="S217" i="1"/>
  <c r="P355" i="1"/>
  <c r="P417" i="1"/>
  <c r="P428" i="1"/>
  <c r="P439" i="1"/>
  <c r="P451" i="1"/>
  <c r="S564" i="1"/>
  <c r="S570" i="1"/>
  <c r="S598" i="1"/>
  <c r="P686" i="1"/>
  <c r="P737" i="1"/>
  <c r="P740" i="1"/>
  <c r="P743" i="1"/>
  <c r="P748" i="1"/>
  <c r="P751" i="1"/>
  <c r="P754" i="1"/>
  <c r="P760" i="1"/>
  <c r="P763" i="1"/>
  <c r="P766" i="1"/>
  <c r="P769" i="1"/>
  <c r="P755" i="1"/>
  <c r="P756" i="1"/>
  <c r="P775" i="1"/>
  <c r="P778" i="1"/>
  <c r="P781" i="1"/>
  <c r="P784" i="1"/>
  <c r="P787" i="1"/>
  <c r="P790" i="1"/>
  <c r="P793" i="1"/>
  <c r="P796" i="1"/>
  <c r="P799" i="1"/>
  <c r="P802" i="1"/>
  <c r="P805" i="1"/>
  <c r="P808" i="1"/>
  <c r="P351" i="1"/>
  <c r="S571" i="1"/>
  <c r="S82" i="1"/>
  <c r="S84" i="1"/>
  <c r="S106" i="1"/>
  <c r="S116" i="1"/>
  <c r="S123" i="1"/>
  <c r="S164" i="1"/>
  <c r="P181" i="1"/>
  <c r="P193" i="1"/>
  <c r="P201" i="1"/>
  <c r="P209" i="1"/>
  <c r="P216" i="1"/>
  <c r="P220" i="1"/>
  <c r="S221" i="1"/>
  <c r="P223" i="1"/>
  <c r="P227" i="1"/>
  <c r="P251" i="1"/>
  <c r="P254" i="1"/>
  <c r="P257" i="1"/>
  <c r="P260" i="1"/>
  <c r="P268" i="1"/>
  <c r="P280" i="1"/>
  <c r="P289" i="1"/>
  <c r="P292" i="1"/>
  <c r="P300" i="1"/>
  <c r="P379" i="1"/>
  <c r="P309" i="1"/>
  <c r="S631" i="1"/>
  <c r="S637" i="1"/>
  <c r="S645" i="1"/>
  <c r="S655" i="1"/>
  <c r="S668" i="1"/>
  <c r="P163" i="1"/>
  <c r="S322" i="1"/>
  <c r="P384" i="1"/>
  <c r="P387" i="1"/>
  <c r="P388" i="1"/>
  <c r="P390" i="1"/>
  <c r="P401" i="1"/>
  <c r="P484" i="1"/>
  <c r="P407" i="1"/>
  <c r="P416" i="1"/>
  <c r="P424" i="1"/>
  <c r="P430" i="1"/>
  <c r="P453" i="1"/>
  <c r="S454" i="1"/>
  <c r="P478" i="1"/>
  <c r="P461" i="1"/>
  <c r="S470" i="1"/>
  <c r="P486" i="1"/>
  <c r="S578" i="1"/>
  <c r="S594" i="1"/>
  <c r="P596" i="1"/>
  <c r="P809" i="1"/>
  <c r="S315" i="1"/>
  <c r="P487" i="1"/>
  <c r="P514" i="1"/>
  <c r="P517" i="1"/>
  <c r="P520" i="1"/>
  <c r="P529" i="1"/>
  <c r="P532" i="1"/>
  <c r="P538" i="1"/>
  <c r="P541" i="1"/>
  <c r="P544" i="1"/>
  <c r="P547" i="1"/>
  <c r="S548" i="1"/>
  <c r="P550" i="1"/>
  <c r="P553" i="1"/>
  <c r="P556" i="1"/>
  <c r="P559" i="1"/>
  <c r="P123" i="1"/>
  <c r="P277" i="1"/>
  <c r="P307" i="1"/>
  <c r="P457" i="1"/>
  <c r="P474" i="1"/>
  <c r="S588" i="1"/>
  <c r="S616" i="1"/>
  <c r="P618" i="1"/>
  <c r="P621" i="1"/>
  <c r="P80" i="1"/>
  <c r="S156" i="1"/>
  <c r="P186" i="1"/>
  <c r="P189" i="1"/>
  <c r="P199" i="1"/>
  <c r="P225" i="1"/>
  <c r="S330" i="1"/>
  <c r="S342" i="1"/>
  <c r="S348" i="1"/>
  <c r="S363" i="1"/>
  <c r="S391" i="1"/>
  <c r="S457" i="1"/>
  <c r="P467" i="1"/>
  <c r="P470" i="1"/>
  <c r="P473" i="1"/>
  <c r="P493" i="1"/>
  <c r="S560" i="1"/>
  <c r="P607" i="1"/>
  <c r="S623" i="1"/>
  <c r="S627" i="1"/>
  <c r="P629" i="1"/>
  <c r="S676" i="1"/>
  <c r="S685" i="1"/>
  <c r="S732" i="1"/>
  <c r="S18" i="1"/>
  <c r="S42" i="1"/>
  <c r="S58" i="1"/>
  <c r="S61" i="1"/>
  <c r="S64" i="1"/>
  <c r="S68" i="1"/>
  <c r="S73" i="1"/>
  <c r="S74" i="1"/>
  <c r="S77" i="1"/>
  <c r="S81" i="1"/>
  <c r="P103" i="1"/>
  <c r="P109" i="1"/>
  <c r="P114" i="1"/>
  <c r="S166" i="1"/>
  <c r="S178" i="1"/>
  <c r="S387" i="1"/>
  <c r="S419" i="1"/>
  <c r="S422" i="1"/>
  <c r="P432" i="1"/>
  <c r="P435" i="1"/>
  <c r="P438" i="1"/>
  <c r="S442" i="1"/>
  <c r="S445" i="1"/>
  <c r="P447" i="1"/>
  <c r="S514" i="1"/>
  <c r="P516" i="1"/>
  <c r="S517" i="1"/>
  <c r="P519" i="1"/>
  <c r="S520" i="1"/>
  <c r="S523" i="1"/>
  <c r="P525" i="1"/>
  <c r="S529" i="1"/>
  <c r="P531" i="1"/>
  <c r="S532" i="1"/>
  <c r="P534" i="1"/>
  <c r="S535" i="1"/>
  <c r="P573" i="1"/>
  <c r="S577" i="1"/>
  <c r="P579" i="1"/>
  <c r="S622" i="1"/>
  <c r="P646" i="1"/>
  <c r="S656" i="1"/>
  <c r="S725" i="1"/>
  <c r="S143" i="1"/>
  <c r="P331" i="1"/>
  <c r="P349" i="1"/>
  <c r="P361" i="1"/>
  <c r="P373" i="1"/>
  <c r="P89" i="1"/>
  <c r="P93" i="1"/>
  <c r="P99" i="1"/>
  <c r="P176" i="1"/>
  <c r="P210" i="1"/>
  <c r="S271" i="1"/>
  <c r="P343" i="1"/>
  <c r="S438" i="1"/>
  <c r="S516" i="1"/>
  <c r="S519" i="1"/>
  <c r="S522" i="1"/>
  <c r="S525" i="1"/>
  <c r="S528" i="1"/>
  <c r="S531" i="1"/>
  <c r="S534" i="1"/>
  <c r="P536" i="1"/>
  <c r="S543" i="1"/>
  <c r="S549" i="1"/>
  <c r="S555" i="1"/>
  <c r="P557" i="1"/>
  <c r="S559" i="1"/>
  <c r="S624" i="1"/>
  <c r="S632" i="1"/>
  <c r="S646" i="1"/>
  <c r="S650" i="1"/>
  <c r="P652" i="1"/>
  <c r="P655" i="1"/>
  <c r="S698" i="1"/>
  <c r="P125" i="1"/>
  <c r="P138" i="1"/>
  <c r="P150" i="1"/>
  <c r="P156" i="1"/>
  <c r="P247" i="1"/>
  <c r="P258" i="1"/>
  <c r="P266" i="1"/>
  <c r="S312" i="1"/>
  <c r="P321" i="1"/>
  <c r="P324" i="1"/>
  <c r="P327" i="1"/>
  <c r="P330" i="1"/>
  <c r="P333" i="1"/>
  <c r="S334" i="1"/>
  <c r="P336" i="1"/>
  <c r="P348" i="1"/>
  <c r="P369" i="1"/>
  <c r="P375" i="1"/>
  <c r="P408" i="1"/>
  <c r="S409" i="1"/>
  <c r="P463" i="1"/>
  <c r="S466" i="1"/>
  <c r="P468" i="1"/>
  <c r="P560" i="1"/>
  <c r="P568" i="1"/>
  <c r="P571" i="1"/>
  <c r="S603" i="1"/>
  <c r="S606" i="1"/>
  <c r="S657" i="1"/>
  <c r="S669" i="1"/>
  <c r="S686" i="1"/>
  <c r="S692" i="1"/>
  <c r="P694" i="1"/>
  <c r="P697" i="1"/>
  <c r="S724" i="1"/>
  <c r="S527" i="1"/>
  <c r="P527" i="1"/>
  <c r="S158" i="1"/>
  <c r="P161" i="1"/>
  <c r="P241" i="1"/>
  <c r="P248" i="1"/>
  <c r="P462" i="1"/>
  <c r="P523" i="1"/>
  <c r="S697" i="1"/>
  <c r="P84" i="1"/>
  <c r="S115" i="1"/>
  <c r="P133" i="1"/>
  <c r="S95" i="1"/>
  <c r="S97" i="1"/>
  <c r="S110" i="1"/>
  <c r="S128" i="1"/>
  <c r="S133" i="1"/>
  <c r="S138" i="1"/>
  <c r="S151" i="1"/>
  <c r="S154" i="1"/>
  <c r="S168" i="1"/>
  <c r="S171" i="1"/>
  <c r="S177" i="1"/>
  <c r="S526" i="1"/>
  <c r="P526" i="1"/>
  <c r="S547" i="1"/>
  <c r="S118" i="1"/>
  <c r="S120" i="1"/>
  <c r="S141" i="1"/>
  <c r="P167" i="1"/>
  <c r="S182" i="1"/>
  <c r="P184" i="1"/>
  <c r="S185" i="1"/>
  <c r="P522" i="1"/>
  <c r="P528" i="1"/>
  <c r="S30" i="1"/>
  <c r="S34" i="1"/>
  <c r="S37" i="1"/>
  <c r="S47" i="1"/>
  <c r="S53" i="1"/>
  <c r="S80" i="1"/>
  <c r="S96" i="1"/>
  <c r="P105" i="1"/>
  <c r="S109" i="1"/>
  <c r="S127" i="1"/>
  <c r="S132" i="1"/>
  <c r="S135" i="1"/>
  <c r="S167" i="1"/>
  <c r="S170" i="1"/>
  <c r="S179" i="1"/>
  <c r="S191" i="1"/>
  <c r="P315" i="1"/>
  <c r="P515" i="1"/>
  <c r="P518" i="1"/>
  <c r="P530" i="1"/>
  <c r="P533" i="1"/>
  <c r="S91" i="1"/>
  <c r="P118" i="1"/>
  <c r="S119" i="1"/>
  <c r="S159" i="1"/>
  <c r="P178" i="1"/>
  <c r="S183" i="1"/>
  <c r="S187" i="1"/>
  <c r="P190" i="1"/>
  <c r="P252" i="1"/>
  <c r="P357" i="1"/>
  <c r="P405" i="1"/>
  <c r="P483" i="1"/>
  <c r="P521" i="1"/>
  <c r="P524" i="1"/>
  <c r="S621" i="1"/>
  <c r="S194" i="1"/>
  <c r="S200" i="1"/>
  <c r="P202" i="1"/>
  <c r="S219" i="1"/>
  <c r="S224" i="1"/>
  <c r="S276" i="1"/>
  <c r="S297" i="1"/>
  <c r="S380" i="1"/>
  <c r="S383" i="1"/>
  <c r="S431" i="1"/>
  <c r="S450" i="1"/>
  <c r="S462" i="1"/>
  <c r="S485" i="1"/>
  <c r="S482" i="1"/>
  <c r="S573" i="1"/>
  <c r="S607" i="1"/>
  <c r="P632" i="1"/>
  <c r="S647" i="1"/>
  <c r="P669" i="1"/>
  <c r="S688" i="1"/>
  <c r="S712" i="1"/>
  <c r="S736" i="1"/>
  <c r="S739" i="1"/>
  <c r="S742" i="1"/>
  <c r="S747" i="1"/>
  <c r="S750" i="1"/>
  <c r="S753" i="1"/>
  <c r="S759" i="1"/>
  <c r="S762" i="1"/>
  <c r="S765" i="1"/>
  <c r="S768" i="1"/>
  <c r="S771" i="1"/>
  <c r="S773" i="1"/>
  <c r="S757" i="1"/>
  <c r="S777" i="1"/>
  <c r="S780" i="1"/>
  <c r="S783" i="1"/>
  <c r="S786" i="1"/>
  <c r="S789" i="1"/>
  <c r="S792" i="1"/>
  <c r="S795" i="1"/>
  <c r="S798" i="1"/>
  <c r="S801" i="1"/>
  <c r="S804" i="1"/>
  <c r="S807" i="1"/>
  <c r="S810" i="1"/>
  <c r="S816" i="1"/>
  <c r="S819" i="1"/>
  <c r="S206" i="1"/>
  <c r="P218" i="1"/>
  <c r="S229" i="1"/>
  <c r="P236" i="1"/>
  <c r="S237" i="1"/>
  <c r="S251" i="1"/>
  <c r="S255" i="1"/>
  <c r="S284" i="1"/>
  <c r="S292" i="1"/>
  <c r="P295" i="1"/>
  <c r="S344" i="1"/>
  <c r="S386" i="1"/>
  <c r="S390" i="1"/>
  <c r="S406" i="1"/>
  <c r="S427" i="1"/>
  <c r="S461" i="1"/>
  <c r="S554" i="1"/>
  <c r="S566" i="1"/>
  <c r="S576" i="1"/>
  <c r="S592" i="1"/>
  <c r="P174" i="1"/>
  <c r="P598" i="1"/>
  <c r="S604" i="1"/>
  <c r="S615" i="1"/>
  <c r="S626" i="1"/>
  <c r="P628" i="1"/>
  <c r="P631" i="1"/>
  <c r="P642" i="1"/>
  <c r="S649" i="1"/>
  <c r="P662" i="1"/>
  <c r="P668" i="1"/>
  <c r="S678" i="1"/>
  <c r="S691" i="1"/>
  <c r="S728" i="1"/>
  <c r="S731" i="1"/>
  <c r="P213" i="1"/>
  <c r="S226" i="1"/>
  <c r="P228" i="1"/>
  <c r="S243" i="1"/>
  <c r="S465" i="1"/>
  <c r="S474" i="1"/>
  <c r="P232" i="1"/>
  <c r="S233" i="1"/>
  <c r="P235" i="1"/>
  <c r="S239" i="1"/>
  <c r="P242" i="1"/>
  <c r="S287" i="1"/>
  <c r="S306" i="1"/>
  <c r="P325" i="1"/>
  <c r="S326" i="1"/>
  <c r="P339" i="1"/>
  <c r="P345" i="1"/>
  <c r="S372" i="1"/>
  <c r="P456" i="1"/>
  <c r="P499" i="1"/>
  <c r="P535" i="1"/>
  <c r="P545" i="1"/>
  <c r="S565" i="1"/>
  <c r="P567" i="1"/>
  <c r="P570" i="1"/>
  <c r="P581" i="1"/>
  <c r="S591" i="1"/>
  <c r="P606" i="1"/>
  <c r="S617" i="1"/>
  <c r="P619" i="1"/>
  <c r="P641" i="1"/>
  <c r="P645" i="1"/>
  <c r="S651" i="1"/>
  <c r="P653" i="1"/>
  <c r="S677" i="1"/>
  <c r="P679" i="1"/>
  <c r="P685" i="1"/>
  <c r="S693" i="1"/>
  <c r="P695" i="1"/>
  <c r="P705" i="1"/>
  <c r="P726" i="1"/>
  <c r="P732" i="1"/>
  <c r="S198" i="1"/>
  <c r="P238" i="1"/>
  <c r="P244" i="1"/>
  <c r="S245" i="1"/>
  <c r="P246" i="1"/>
  <c r="S265" i="1"/>
  <c r="P282" i="1"/>
  <c r="P293" i="1"/>
  <c r="P301" i="1"/>
  <c r="S352" i="1"/>
  <c r="P354" i="1"/>
  <c r="P367" i="1"/>
  <c r="S416" i="1"/>
  <c r="P433" i="1"/>
  <c r="S434" i="1"/>
  <c r="P472" i="1"/>
  <c r="P548" i="1"/>
  <c r="S562" i="1"/>
  <c r="S601" i="1"/>
  <c r="P622" i="1"/>
  <c r="S634" i="1"/>
  <c r="S671" i="1"/>
  <c r="P698" i="1"/>
  <c r="S720" i="1"/>
  <c r="P722" i="1"/>
  <c r="P725" i="1"/>
  <c r="S83" i="1"/>
  <c r="P97" i="1"/>
  <c r="S98" i="1"/>
  <c r="S105" i="1"/>
  <c r="S122" i="1"/>
  <c r="S126" i="1"/>
  <c r="S131" i="1"/>
  <c r="S157" i="1"/>
  <c r="S161" i="1"/>
  <c r="S165" i="1"/>
  <c r="S209" i="1"/>
  <c r="S223" i="1"/>
  <c r="S235" i="1"/>
  <c r="S246" i="1"/>
  <c r="S257" i="1"/>
  <c r="S302" i="1"/>
  <c r="P306" i="1"/>
  <c r="S310" i="1"/>
  <c r="P312" i="1"/>
  <c r="S336" i="1"/>
  <c r="S359" i="1"/>
  <c r="P382" i="1"/>
  <c r="P17" i="1"/>
  <c r="S29" i="1"/>
  <c r="S32" i="1"/>
  <c r="S39" i="1"/>
  <c r="S41" i="1"/>
  <c r="S43" i="1"/>
  <c r="S46" i="1"/>
  <c r="S49" i="1"/>
  <c r="S52" i="1"/>
  <c r="S55" i="1"/>
  <c r="S60" i="1"/>
  <c r="S63" i="1"/>
  <c r="S72" i="1"/>
  <c r="S76" i="1"/>
  <c r="S79" i="1"/>
  <c r="S89" i="1"/>
  <c r="S101" i="1"/>
  <c r="S108" i="1"/>
  <c r="S112" i="1"/>
  <c r="S114" i="1"/>
  <c r="S134" i="1"/>
  <c r="S140" i="1"/>
  <c r="S153" i="1"/>
  <c r="S324" i="1"/>
  <c r="S355" i="1"/>
  <c r="S186" i="1"/>
  <c r="S190" i="1"/>
  <c r="S195" i="1"/>
  <c r="S199" i="1"/>
  <c r="S202" i="1"/>
  <c r="S208" i="1"/>
  <c r="S213" i="1"/>
  <c r="S218" i="1"/>
  <c r="S222" i="1"/>
  <c r="S225" i="1"/>
  <c r="S228" i="1"/>
  <c r="S234" i="1"/>
  <c r="S238" i="1"/>
  <c r="S242" i="1"/>
  <c r="S273" i="1"/>
  <c r="P276" i="1"/>
  <c r="S281" i="1"/>
  <c r="P284" i="1"/>
  <c r="S368" i="1"/>
  <c r="P372" i="1"/>
  <c r="S378" i="1"/>
  <c r="S382" i="1"/>
  <c r="S404" i="1"/>
  <c r="P404" i="1"/>
  <c r="S20" i="1"/>
  <c r="S33" i="1"/>
  <c r="S35" i="1"/>
  <c r="S40" i="1"/>
  <c r="S45" i="1"/>
  <c r="S100" i="1"/>
  <c r="S103" i="1"/>
  <c r="S107" i="1"/>
  <c r="S113" i="1"/>
  <c r="P116" i="1"/>
  <c r="S124" i="1"/>
  <c r="S136" i="1"/>
  <c r="S139" i="1"/>
  <c r="S142" i="1"/>
  <c r="S152" i="1"/>
  <c r="P154" i="1"/>
  <c r="S155" i="1"/>
  <c r="S163" i="1"/>
  <c r="S181" i="1"/>
  <c r="S189" i="1"/>
  <c r="S201" i="1"/>
  <c r="S216" i="1"/>
  <c r="S227" i="1"/>
  <c r="S241" i="1"/>
  <c r="S259" i="1"/>
  <c r="P265" i="1"/>
  <c r="S269" i="1"/>
  <c r="P271" i="1"/>
  <c r="S300" i="1"/>
  <c r="P363" i="1"/>
  <c r="P131" i="1"/>
  <c r="S360" i="1"/>
  <c r="P360" i="1"/>
  <c r="S48" i="1"/>
  <c r="S51" i="1"/>
  <c r="S54" i="1"/>
  <c r="S59" i="1"/>
  <c r="S62" i="1"/>
  <c r="S67" i="1"/>
  <c r="S71" i="1"/>
  <c r="S75" i="1"/>
  <c r="S78" i="1"/>
  <c r="S85" i="1"/>
  <c r="S93" i="1"/>
  <c r="S104" i="1"/>
  <c r="S117" i="1"/>
  <c r="S125" i="1"/>
  <c r="S137" i="1"/>
  <c r="S150" i="1"/>
  <c r="S162" i="1"/>
  <c r="S176" i="1"/>
  <c r="S184" i="1"/>
  <c r="S188" i="1"/>
  <c r="S193" i="1"/>
  <c r="S205" i="1"/>
  <c r="S210" i="1"/>
  <c r="S215" i="1"/>
  <c r="S220" i="1"/>
  <c r="S283" i="1"/>
  <c r="S232" i="1"/>
  <c r="S236" i="1"/>
  <c r="S240" i="1"/>
  <c r="S244" i="1"/>
  <c r="S247" i="1"/>
  <c r="S250" i="1"/>
  <c r="S254" i="1"/>
  <c r="S258" i="1"/>
  <c r="S264" i="1"/>
  <c r="S268" i="1"/>
  <c r="S272" i="1"/>
  <c r="S275" i="1"/>
  <c r="S280" i="1"/>
  <c r="S282" i="1"/>
  <c r="S291" i="1"/>
  <c r="S295" i="1"/>
  <c r="S301" i="1"/>
  <c r="S304" i="1"/>
  <c r="S309" i="1"/>
  <c r="S376" i="1"/>
  <c r="S321" i="1"/>
  <c r="S325" i="1"/>
  <c r="S329" i="1"/>
  <c r="S333" i="1"/>
  <c r="S356" i="1"/>
  <c r="S364" i="1"/>
  <c r="P366" i="1"/>
  <c r="S367" i="1"/>
  <c r="S371" i="1"/>
  <c r="S375" i="1"/>
  <c r="S411" i="1"/>
  <c r="S418" i="1"/>
  <c r="S437" i="1"/>
  <c r="S441" i="1"/>
  <c r="S460" i="1"/>
  <c r="S480" i="1"/>
  <c r="S538" i="1"/>
  <c r="S569" i="1"/>
  <c r="S719" i="1"/>
  <c r="S408" i="1"/>
  <c r="S433" i="1"/>
  <c r="S456" i="1"/>
  <c r="S473" i="1"/>
  <c r="S541" i="1"/>
  <c r="S561" i="1"/>
  <c r="S600" i="1"/>
  <c r="S633" i="1"/>
  <c r="S670" i="1"/>
  <c r="S249" i="1"/>
  <c r="S253" i="1"/>
  <c r="S261" i="1"/>
  <c r="S267" i="1"/>
  <c r="S274" i="1"/>
  <c r="S278" i="1"/>
  <c r="S290" i="1"/>
  <c r="S294" i="1"/>
  <c r="S303" i="1"/>
  <c r="S308" i="1"/>
  <c r="S314" i="1"/>
  <c r="S317" i="1"/>
  <c r="S328" i="1"/>
  <c r="S332" i="1"/>
  <c r="S340" i="1"/>
  <c r="P342" i="1"/>
  <c r="S343" i="1"/>
  <c r="S347" i="1"/>
  <c r="S351" i="1"/>
  <c r="S366" i="1"/>
  <c r="P422" i="1"/>
  <c r="S423" i="1"/>
  <c r="P427" i="1"/>
  <c r="P445" i="1"/>
  <c r="S446" i="1"/>
  <c r="P450" i="1"/>
  <c r="P482" i="1"/>
  <c r="S493" i="1"/>
  <c r="P497" i="1"/>
  <c r="S546" i="1"/>
  <c r="S550" i="1"/>
  <c r="S708" i="1"/>
  <c r="S279" i="1"/>
  <c r="S248" i="1"/>
  <c r="S252" i="1"/>
  <c r="S256" i="1"/>
  <c r="S260" i="1"/>
  <c r="S266" i="1"/>
  <c r="S270" i="1"/>
  <c r="S277" i="1"/>
  <c r="S286" i="1"/>
  <c r="S289" i="1"/>
  <c r="S293" i="1"/>
  <c r="S298" i="1"/>
  <c r="S379" i="1"/>
  <c r="S307" i="1"/>
  <c r="S311" i="1"/>
  <c r="S313" i="1"/>
  <c r="S323" i="1"/>
  <c r="S327" i="1"/>
  <c r="S331" i="1"/>
  <c r="S335" i="1"/>
  <c r="S339" i="1"/>
  <c r="S354" i="1"/>
  <c r="S403" i="1"/>
  <c r="S484" i="1"/>
  <c r="S491" i="1"/>
  <c r="S430" i="1"/>
  <c r="S449" i="1"/>
  <c r="S453" i="1"/>
  <c r="P465" i="1"/>
  <c r="S483" i="1"/>
  <c r="S496" i="1"/>
  <c r="S537" i="1"/>
  <c r="S553" i="1"/>
  <c r="P562" i="1"/>
  <c r="P564" i="1"/>
  <c r="S572" i="1"/>
  <c r="S608" i="1"/>
  <c r="S661" i="1"/>
  <c r="S687" i="1"/>
  <c r="P396" i="1"/>
  <c r="P418" i="1"/>
  <c r="P421" i="1"/>
  <c r="P441" i="1"/>
  <c r="P444" i="1"/>
  <c r="P460" i="1"/>
  <c r="P480" i="1"/>
  <c r="S558" i="1"/>
  <c r="S581" i="1"/>
  <c r="S596" i="1"/>
  <c r="S619" i="1"/>
  <c r="S629" i="1"/>
  <c r="S642" i="1"/>
  <c r="S653" i="1"/>
  <c r="S695" i="1"/>
  <c r="S714" i="1"/>
  <c r="S730" i="1"/>
  <c r="S396" i="1"/>
  <c r="S407" i="1"/>
  <c r="S421" i="1"/>
  <c r="S432" i="1"/>
  <c r="S444" i="1"/>
  <c r="S478" i="1"/>
  <c r="S468" i="1"/>
  <c r="S472" i="1"/>
  <c r="S540" i="1"/>
  <c r="S552" i="1"/>
  <c r="S563" i="1"/>
  <c r="S575" i="1"/>
  <c r="S590" i="1"/>
  <c r="S614" i="1"/>
  <c r="S636" i="1"/>
  <c r="S648" i="1"/>
  <c r="S659" i="1"/>
  <c r="S675" i="1"/>
  <c r="S690" i="1"/>
  <c r="S338" i="1"/>
  <c r="S346" i="1"/>
  <c r="S350" i="1"/>
  <c r="S358" i="1"/>
  <c r="S362" i="1"/>
  <c r="S370" i="1"/>
  <c r="S374" i="1"/>
  <c r="S385" i="1"/>
  <c r="S389" i="1"/>
  <c r="S402" i="1"/>
  <c r="S481" i="1"/>
  <c r="S410" i="1"/>
  <c r="S425" i="1"/>
  <c r="S429" i="1"/>
  <c r="S436" i="1"/>
  <c r="S440" i="1"/>
  <c r="S448" i="1"/>
  <c r="S452" i="1"/>
  <c r="S459" i="1"/>
  <c r="S467" i="1"/>
  <c r="S476" i="1"/>
  <c r="S487" i="1"/>
  <c r="S495" i="1"/>
  <c r="S499" i="1"/>
  <c r="P539" i="1"/>
  <c r="S544" i="1"/>
  <c r="P551" i="1"/>
  <c r="S556" i="1"/>
  <c r="S567" i="1"/>
  <c r="P574" i="1"/>
  <c r="S579" i="1"/>
  <c r="P589" i="1"/>
  <c r="S174" i="1"/>
  <c r="P602" i="1"/>
  <c r="P609" i="1"/>
  <c r="S618" i="1"/>
  <c r="P625" i="1"/>
  <c r="S628" i="1"/>
  <c r="P635" i="1"/>
  <c r="S641" i="1"/>
  <c r="S652" i="1"/>
  <c r="P658" i="1"/>
  <c r="S662" i="1"/>
  <c r="P673" i="1"/>
  <c r="S679" i="1"/>
  <c r="P689" i="1"/>
  <c r="S694" i="1"/>
  <c r="P701" i="1"/>
  <c r="S702" i="1"/>
  <c r="P707" i="1"/>
  <c r="P713" i="1"/>
  <c r="P731" i="1"/>
  <c r="S337" i="1"/>
  <c r="S341" i="1"/>
  <c r="S345" i="1"/>
  <c r="S349" i="1"/>
  <c r="S353" i="1"/>
  <c r="S357" i="1"/>
  <c r="S361" i="1"/>
  <c r="S365" i="1"/>
  <c r="S369" i="1"/>
  <c r="S373" i="1"/>
  <c r="S381" i="1"/>
  <c r="S384" i="1"/>
  <c r="S388" i="1"/>
  <c r="S394" i="1"/>
  <c r="S401" i="1"/>
  <c r="S405" i="1"/>
  <c r="S417" i="1"/>
  <c r="S420" i="1"/>
  <c r="S424" i="1"/>
  <c r="S428" i="1"/>
  <c r="S426" i="1"/>
  <c r="S435" i="1"/>
  <c r="S439" i="1"/>
  <c r="S443" i="1"/>
  <c r="S447" i="1"/>
  <c r="S451" i="1"/>
  <c r="S455" i="1"/>
  <c r="S463" i="1"/>
  <c r="S471" i="1"/>
  <c r="S486" i="1"/>
  <c r="S539" i="1"/>
  <c r="P542" i="1"/>
  <c r="S551" i="1"/>
  <c r="P554" i="1"/>
  <c r="P565" i="1"/>
  <c r="S574" i="1"/>
  <c r="P577" i="1"/>
  <c r="S589" i="1"/>
  <c r="P592" i="1"/>
  <c r="S602" i="1"/>
  <c r="S609" i="1"/>
  <c r="P616" i="1"/>
  <c r="S625" i="1"/>
  <c r="P626" i="1"/>
  <c r="S635" i="1"/>
  <c r="P650" i="1"/>
  <c r="S658" i="1"/>
  <c r="S673" i="1"/>
  <c r="P677" i="1"/>
  <c r="S689" i="1"/>
  <c r="P692" i="1"/>
  <c r="P712" i="1"/>
  <c r="P720" i="1"/>
  <c r="P576" i="1"/>
  <c r="P588" i="1"/>
  <c r="P591" i="1"/>
  <c r="S597" i="1"/>
  <c r="P601" i="1"/>
  <c r="P603" i="1"/>
  <c r="S715" i="1"/>
  <c r="P615" i="1"/>
  <c r="S620" i="1"/>
  <c r="P624" i="1"/>
  <c r="S630" i="1"/>
  <c r="P634" i="1"/>
  <c r="P637" i="1"/>
  <c r="S643" i="1"/>
  <c r="P647" i="1"/>
  <c r="P649" i="1"/>
  <c r="S654" i="1"/>
  <c r="P657" i="1"/>
  <c r="P661" i="1"/>
  <c r="P671" i="1"/>
  <c r="P676" i="1"/>
  <c r="S684" i="1"/>
  <c r="P688" i="1"/>
  <c r="P691" i="1"/>
  <c r="S696" i="1"/>
  <c r="P700" i="1"/>
  <c r="P719" i="1"/>
  <c r="P735" i="1"/>
  <c r="P738" i="1"/>
  <c r="P741" i="1"/>
  <c r="P746" i="1"/>
  <c r="P749" i="1"/>
  <c r="P752" i="1"/>
  <c r="P758" i="1"/>
  <c r="P761" i="1"/>
  <c r="P764" i="1"/>
  <c r="P767" i="1"/>
  <c r="P770" i="1"/>
  <c r="P772" i="1"/>
  <c r="P774" i="1"/>
  <c r="P776" i="1"/>
  <c r="P779" i="1"/>
  <c r="P782" i="1"/>
  <c r="P785" i="1"/>
  <c r="P788" i="1"/>
  <c r="P791" i="1"/>
  <c r="P794" i="1"/>
  <c r="P797" i="1"/>
  <c r="P800" i="1"/>
  <c r="P803" i="1"/>
  <c r="P806" i="1"/>
  <c r="P814" i="1"/>
  <c r="P815" i="1"/>
  <c r="P818" i="1"/>
  <c r="S494" i="1"/>
  <c r="P494" i="1"/>
  <c r="P18" i="1"/>
  <c r="P20" i="1"/>
  <c r="P29" i="1"/>
  <c r="P30" i="1"/>
  <c r="P33" i="1"/>
  <c r="P32" i="1"/>
  <c r="P34" i="1"/>
  <c r="P35" i="1"/>
  <c r="P39" i="1"/>
  <c r="P37" i="1"/>
  <c r="P40" i="1"/>
  <c r="P42" i="1"/>
  <c r="P43" i="1"/>
  <c r="P45" i="1"/>
  <c r="P46" i="1"/>
  <c r="P47" i="1"/>
  <c r="P48" i="1"/>
  <c r="P49" i="1"/>
  <c r="P51" i="1"/>
  <c r="P52" i="1"/>
  <c r="P53" i="1"/>
  <c r="P54" i="1"/>
  <c r="P55" i="1"/>
  <c r="P58" i="1"/>
  <c r="P59" i="1"/>
  <c r="P60" i="1"/>
  <c r="P61" i="1"/>
  <c r="P62" i="1"/>
  <c r="P63" i="1"/>
  <c r="P64" i="1"/>
  <c r="P67" i="1"/>
  <c r="P68" i="1"/>
  <c r="P71" i="1"/>
  <c r="P72" i="1"/>
  <c r="P73" i="1"/>
  <c r="P74" i="1"/>
  <c r="P75" i="1"/>
  <c r="P76" i="1"/>
  <c r="P77" i="1"/>
  <c r="P78" i="1"/>
  <c r="P79" i="1"/>
  <c r="P85" i="1"/>
  <c r="P91" i="1"/>
  <c r="P98" i="1"/>
  <c r="P104" i="1"/>
  <c r="P110" i="1"/>
  <c r="P117" i="1"/>
  <c r="P124" i="1"/>
  <c r="P132" i="1"/>
  <c r="P137" i="1"/>
  <c r="P143" i="1"/>
  <c r="P155" i="1"/>
  <c r="P162" i="1"/>
  <c r="P168" i="1"/>
  <c r="P177" i="1"/>
  <c r="P182" i="1"/>
  <c r="P185" i="1"/>
  <c r="P191" i="1"/>
  <c r="P198" i="1"/>
  <c r="P204" i="1"/>
  <c r="P211" i="1"/>
  <c r="P219" i="1"/>
  <c r="P224" i="1"/>
  <c r="P229" i="1"/>
  <c r="P237" i="1"/>
  <c r="P243" i="1"/>
  <c r="P217" i="1"/>
  <c r="P253" i="1"/>
  <c r="P259" i="1"/>
  <c r="P267" i="1"/>
  <c r="P273" i="1"/>
  <c r="P278" i="1"/>
  <c r="P287" i="1"/>
  <c r="P294" i="1"/>
  <c r="P302" i="1"/>
  <c r="P308" i="1"/>
  <c r="P380" i="1"/>
  <c r="P317" i="1"/>
  <c r="P326" i="1"/>
  <c r="P332" i="1"/>
  <c r="P338" i="1"/>
  <c r="P344" i="1"/>
  <c r="P350" i="1"/>
  <c r="P356" i="1"/>
  <c r="P362" i="1"/>
  <c r="P368" i="1"/>
  <c r="P374" i="1"/>
  <c r="P383" i="1"/>
  <c r="P389" i="1"/>
  <c r="P481" i="1"/>
  <c r="P409" i="1"/>
  <c r="P423" i="1"/>
  <c r="P429" i="1"/>
  <c r="P434" i="1"/>
  <c r="P440" i="1"/>
  <c r="P446" i="1"/>
  <c r="P452" i="1"/>
  <c r="P466" i="1"/>
  <c r="P471" i="1"/>
  <c r="P476" i="1"/>
  <c r="S488" i="1"/>
  <c r="P488" i="1"/>
  <c r="S502" i="1"/>
  <c r="P502" i="1"/>
  <c r="S505" i="1"/>
  <c r="P505" i="1"/>
  <c r="S584" i="1"/>
  <c r="P584" i="1"/>
  <c r="S475" i="1"/>
  <c r="P475" i="1"/>
  <c r="S469" i="1"/>
  <c r="P469" i="1"/>
  <c r="S501" i="1"/>
  <c r="P501" i="1"/>
  <c r="S504" i="1"/>
  <c r="P504" i="1"/>
  <c r="S507" i="1"/>
  <c r="P507" i="1"/>
  <c r="S510" i="1"/>
  <c r="P510" i="1"/>
  <c r="P102" i="1"/>
  <c r="P115" i="1"/>
  <c r="P122" i="1"/>
  <c r="P128" i="1"/>
  <c r="P141" i="1"/>
  <c r="P166" i="1"/>
  <c r="P101" i="1"/>
  <c r="P127" i="1"/>
  <c r="P140" i="1"/>
  <c r="P158" i="1"/>
  <c r="P171" i="1"/>
  <c r="P195" i="1"/>
  <c r="P208" i="1"/>
  <c r="P279" i="1"/>
  <c r="P256" i="1"/>
  <c r="P264" i="1"/>
  <c r="P270" i="1"/>
  <c r="P275" i="1"/>
  <c r="P286" i="1"/>
  <c r="P291" i="1"/>
  <c r="P298" i="1"/>
  <c r="P304" i="1"/>
  <c r="P311" i="1"/>
  <c r="P376" i="1"/>
  <c r="P323" i="1"/>
  <c r="P329" i="1"/>
  <c r="P335" i="1"/>
  <c r="P341" i="1"/>
  <c r="P347" i="1"/>
  <c r="P353" i="1"/>
  <c r="P359" i="1"/>
  <c r="P365" i="1"/>
  <c r="P371" i="1"/>
  <c r="P381" i="1"/>
  <c r="P386" i="1"/>
  <c r="P394" i="1"/>
  <c r="P403" i="1"/>
  <c r="P411" i="1"/>
  <c r="P420" i="1"/>
  <c r="P491" i="1"/>
  <c r="P426" i="1"/>
  <c r="P437" i="1"/>
  <c r="P443" i="1"/>
  <c r="P449" i="1"/>
  <c r="P455" i="1"/>
  <c r="P459" i="1"/>
  <c r="S464" i="1"/>
  <c r="P464" i="1"/>
  <c r="P496" i="1"/>
  <c r="S545" i="1"/>
  <c r="S557" i="1"/>
  <c r="S568" i="1"/>
  <c r="S17" i="1"/>
  <c r="P83" i="1"/>
  <c r="P96" i="1"/>
  <c r="P108" i="1"/>
  <c r="P113" i="1"/>
  <c r="P136" i="1"/>
  <c r="P153" i="1"/>
  <c r="P159" i="1"/>
  <c r="P81" i="1"/>
  <c r="P107" i="1"/>
  <c r="P120" i="1"/>
  <c r="P135" i="1"/>
  <c r="P152" i="1"/>
  <c r="P165" i="1"/>
  <c r="P188" i="1"/>
  <c r="P215" i="1"/>
  <c r="P222" i="1"/>
  <c r="P283" i="1"/>
  <c r="P234" i="1"/>
  <c r="P240" i="1"/>
  <c r="P250" i="1"/>
  <c r="P82" i="1"/>
  <c r="P95" i="1"/>
  <c r="P100" i="1"/>
  <c r="P106" i="1"/>
  <c r="P112" i="1"/>
  <c r="P119" i="1"/>
  <c r="P126" i="1"/>
  <c r="P134" i="1"/>
  <c r="P139" i="1"/>
  <c r="P151" i="1"/>
  <c r="P157" i="1"/>
  <c r="P164" i="1"/>
  <c r="P170" i="1"/>
  <c r="P179" i="1"/>
  <c r="P183" i="1"/>
  <c r="P187" i="1"/>
  <c r="P194" i="1"/>
  <c r="P200" i="1"/>
  <c r="P206" i="1"/>
  <c r="P221" i="1"/>
  <c r="P226" i="1"/>
  <c r="P233" i="1"/>
  <c r="P239" i="1"/>
  <c r="P245" i="1"/>
  <c r="P249" i="1"/>
  <c r="P255" i="1"/>
  <c r="P261" i="1"/>
  <c r="P269" i="1"/>
  <c r="P274" i="1"/>
  <c r="P281" i="1"/>
  <c r="P290" i="1"/>
  <c r="P297" i="1"/>
  <c r="P303" i="1"/>
  <c r="P310" i="1"/>
  <c r="P314" i="1"/>
  <c r="P322" i="1"/>
  <c r="P328" i="1"/>
  <c r="P334" i="1"/>
  <c r="P340" i="1"/>
  <c r="P346" i="1"/>
  <c r="P352" i="1"/>
  <c r="P358" i="1"/>
  <c r="P364" i="1"/>
  <c r="P370" i="1"/>
  <c r="P378" i="1"/>
  <c r="P385" i="1"/>
  <c r="P391" i="1"/>
  <c r="P402" i="1"/>
  <c r="P406" i="1"/>
  <c r="P410" i="1"/>
  <c r="P419" i="1"/>
  <c r="P425" i="1"/>
  <c r="P431" i="1"/>
  <c r="P436" i="1"/>
  <c r="P442" i="1"/>
  <c r="P448" i="1"/>
  <c r="P454" i="1"/>
  <c r="S458" i="1"/>
  <c r="P458" i="1"/>
  <c r="P485" i="1"/>
  <c r="P495" i="1"/>
  <c r="S500" i="1"/>
  <c r="P500" i="1"/>
  <c r="S503" i="1"/>
  <c r="P503" i="1"/>
  <c r="S506" i="1"/>
  <c r="P506" i="1"/>
  <c r="S508" i="1"/>
  <c r="P508" i="1"/>
  <c r="P540" i="1"/>
  <c r="P546" i="1"/>
  <c r="P552" i="1"/>
  <c r="P558" i="1"/>
  <c r="P563" i="1"/>
  <c r="P569" i="1"/>
  <c r="P575" i="1"/>
  <c r="P590" i="1"/>
  <c r="P597" i="1"/>
  <c r="P715" i="1"/>
  <c r="P614" i="1"/>
  <c r="P620" i="1"/>
  <c r="P630" i="1"/>
  <c r="P636" i="1"/>
  <c r="P643" i="1"/>
  <c r="P648" i="1"/>
  <c r="P654" i="1"/>
  <c r="P659" i="1"/>
  <c r="P675" i="1"/>
  <c r="P684" i="1"/>
  <c r="P690" i="1"/>
  <c r="P696" i="1"/>
  <c r="S706" i="1"/>
  <c r="S713" i="1"/>
  <c r="S721" i="1"/>
  <c r="S726" i="1"/>
  <c r="S734" i="1"/>
  <c r="S723" i="1"/>
  <c r="P537" i="1"/>
  <c r="P543" i="1"/>
  <c r="P549" i="1"/>
  <c r="P555" i="1"/>
  <c r="P561" i="1"/>
  <c r="P566" i="1"/>
  <c r="P572" i="1"/>
  <c r="P578" i="1"/>
  <c r="P594" i="1"/>
  <c r="P600" i="1"/>
  <c r="P604" i="1"/>
  <c r="P608" i="1"/>
  <c r="P617" i="1"/>
  <c r="P623" i="1"/>
  <c r="P627" i="1"/>
  <c r="P633" i="1"/>
  <c r="P651" i="1"/>
  <c r="P656" i="1"/>
  <c r="P670" i="1"/>
  <c r="P678" i="1"/>
  <c r="P687" i="1"/>
  <c r="P693" i="1"/>
  <c r="P699" i="1"/>
  <c r="S701" i="1"/>
  <c r="S711" i="1"/>
  <c r="S727" i="1"/>
  <c r="S707" i="1"/>
  <c r="S722" i="1"/>
  <c r="S735" i="1"/>
  <c r="S738" i="1"/>
  <c r="S741" i="1"/>
  <c r="P702" i="1"/>
  <c r="S703" i="1"/>
  <c r="P714" i="1"/>
  <c r="P728" i="1"/>
  <c r="S729" i="1"/>
  <c r="P703" i="1"/>
  <c r="P723" i="1"/>
  <c r="P729" i="1"/>
  <c r="P706" i="1"/>
  <c r="P711" i="1"/>
  <c r="P721" i="1"/>
  <c r="P727" i="1"/>
  <c r="P734" i="1"/>
  <c r="S746" i="1"/>
  <c r="S749" i="1"/>
  <c r="S752" i="1"/>
  <c r="S758" i="1"/>
  <c r="S761" i="1"/>
  <c r="S764" i="1"/>
  <c r="S767" i="1"/>
  <c r="S770" i="1"/>
  <c r="S772" i="1"/>
  <c r="S774" i="1"/>
  <c r="S776" i="1"/>
  <c r="S779" i="1"/>
  <c r="S782" i="1"/>
  <c r="S785" i="1"/>
  <c r="S788" i="1"/>
  <c r="S791" i="1"/>
  <c r="S794" i="1"/>
  <c r="S797" i="1"/>
  <c r="S800" i="1"/>
  <c r="S803" i="1"/>
  <c r="S806" i="1"/>
  <c r="S814" i="1"/>
  <c r="S815" i="1"/>
  <c r="S818" i="1"/>
  <c r="P704" i="1"/>
  <c r="P708" i="1"/>
  <c r="P724" i="1"/>
  <c r="P730" i="1"/>
  <c r="P736" i="1"/>
  <c r="S737" i="1"/>
  <c r="P739" i="1"/>
  <c r="S740" i="1"/>
  <c r="P742" i="1"/>
  <c r="S743" i="1"/>
  <c r="P747" i="1"/>
  <c r="S748" i="1"/>
  <c r="P750" i="1"/>
  <c r="S751" i="1"/>
  <c r="P753" i="1"/>
  <c r="S754" i="1"/>
  <c r="P759" i="1"/>
  <c r="S760" i="1"/>
  <c r="P762" i="1"/>
  <c r="S763" i="1"/>
  <c r="P765" i="1"/>
  <c r="S766" i="1"/>
  <c r="P768" i="1"/>
  <c r="S769" i="1"/>
  <c r="P771" i="1"/>
  <c r="S755" i="1"/>
  <c r="P773" i="1"/>
  <c r="S756" i="1"/>
  <c r="P757" i="1"/>
  <c r="S775" i="1"/>
  <c r="P777" i="1"/>
  <c r="S778" i="1"/>
  <c r="P780" i="1"/>
  <c r="S781" i="1"/>
  <c r="P783" i="1"/>
  <c r="S784" i="1"/>
  <c r="P786" i="1"/>
  <c r="S787" i="1"/>
  <c r="P789" i="1"/>
  <c r="S790" i="1"/>
  <c r="P792" i="1"/>
  <c r="S793" i="1"/>
  <c r="P795" i="1"/>
  <c r="S796" i="1"/>
  <c r="P798" i="1"/>
  <c r="S799" i="1"/>
  <c r="P801" i="1"/>
  <c r="S802" i="1"/>
  <c r="P804" i="1"/>
  <c r="S805" i="1"/>
  <c r="P807" i="1"/>
  <c r="S808" i="1"/>
  <c r="P810" i="1"/>
  <c r="S809" i="1"/>
  <c r="P816" i="1"/>
  <c r="S817" i="1"/>
  <c r="S820" i="1" l="1"/>
  <c r="T32" i="1"/>
  <c r="T820" i="1" s="1"/>
  <c r="R820" i="1"/>
  <c r="P820" i="1"/>
</calcChain>
</file>

<file path=xl/sharedStrings.xml><?xml version="1.0" encoding="utf-8"?>
<sst xmlns="http://schemas.openxmlformats.org/spreadsheetml/2006/main" count="7871" uniqueCount="1095">
  <si>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</si>
  <si>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</si>
  <si>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</si>
  <si>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</si>
  <si>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</si>
  <si>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</si>
  <si>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</si>
  <si>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</si>
  <si>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</si>
  <si>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</si>
  <si>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</si>
  <si>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</si>
  <si>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</si>
  <si>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</si>
  <si>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</si>
  <si>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</si>
  <si>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</si>
  <si>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</si>
  <si>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</si>
  <si>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</si>
  <si>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</si>
  <si>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</si>
  <si>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</si>
  <si>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</si>
  <si>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</si>
  <si>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</si>
  <si>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</si>
  <si>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</si>
  <si>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</si>
  <si>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</si>
  <si>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</si>
  <si>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</si>
  <si>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</si>
  <si>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</si>
  <si>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</si>
  <si>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</si>
  <si>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</si>
  <si>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</si>
  <si>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</si>
  <si>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</si>
  <si>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</si>
  <si>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</si>
  <si>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</si>
  <si>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</si>
  <si>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</si>
  <si>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</si>
  <si>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</si>
  <si>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</si>
  <si>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</si>
  <si>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</si>
  <si>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</si>
  <si>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</si>
  <si>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</si>
  <si>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</si>
  <si>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</si>
  <si>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</si>
  <si>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</si>
  <si>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</si>
  <si>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</si>
  <si>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</si>
  <si>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</si>
  <si>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</si>
  <si>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</si>
  <si>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</si>
  <si>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</si>
  <si>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</si>
  <si>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</si>
  <si>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</si>
  <si>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</si>
  <si>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</si>
  <si>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</si>
  <si>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</si>
  <si>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</si>
  <si>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</si>
  <si>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</si>
  <si>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</si>
  <si>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</si>
  <si>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</si>
  <si>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</si>
  <si>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</si>
  <si>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</si>
  <si>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</si>
  <si>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</si>
  <si>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</si>
  <si>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</si>
  <si>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</si>
  <si>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</si>
  <si>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</si>
  <si>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</si>
  <si>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</si>
  <si>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</si>
  <si>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</si>
  <si>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</si>
  <si>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</si>
  <si>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</si>
  <si>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</si>
  <si>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</si>
  <si>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</si>
  <si>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</si>
  <si>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</si>
  <si>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</si>
  <si>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</si>
  <si>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</si>
  <si>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</si>
  <si>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</si>
  <si>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</si>
  <si>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</si>
  <si>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</si>
  <si>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</si>
  <si>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</si>
  <si>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</si>
  <si>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</si>
  <si>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</si>
  <si>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</si>
  <si>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</si>
  <si>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</si>
  <si>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</si>
  <si>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</si>
  <si>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</si>
  <si>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</si>
  <si>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</si>
  <si>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</si>
  <si>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</si>
  <si>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</si>
  <si>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</si>
  <si>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</si>
  <si>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</si>
  <si>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</si>
  <si>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</si>
  <si>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</si>
  <si>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</si>
  <si>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</si>
  <si>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</si>
  <si>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</si>
  <si>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</si>
  <si>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</si>
  <si>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</si>
  <si>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</si>
  <si>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</si>
  <si>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</si>
  <si>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</si>
  <si>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</si>
  <si>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</si>
  <si>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</si>
  <si>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</si>
  <si>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</si>
  <si>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</si>
  <si>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</si>
  <si>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</si>
  <si>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</si>
  <si>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</si>
  <si>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</si>
  <si>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</si>
  <si>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</si>
  <si>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</si>
  <si>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</si>
  <si>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</si>
  <si>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</si>
  <si>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</si>
  <si>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</si>
  <si>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</si>
  <si>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</si>
  <si>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</si>
  <si>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</si>
  <si>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</si>
  <si>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</si>
  <si>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</si>
  <si>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</si>
  <si>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</si>
  <si>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</si>
  <si>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</si>
  <si>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</si>
  <si>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</si>
  <si>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</si>
  <si>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</si>
  <si>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</si>
  <si>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</si>
  <si>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</si>
  <si>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</si>
  <si>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</si>
  <si>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</si>
  <si>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</si>
  <si>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</si>
  <si>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</si>
  <si>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</si>
  <si>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</si>
  <si>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</si>
  <si>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</si>
  <si>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</si>
  <si>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</si>
  <si>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</si>
  <si>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</si>
  <si>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</si>
  <si>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</si>
  <si>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</si>
  <si>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</si>
  <si>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</si>
  <si>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</si>
  <si>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</si>
  <si>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</si>
  <si>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</si>
  <si>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</si>
  <si>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</si>
  <si>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</si>
  <si>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</si>
  <si>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</si>
  <si>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</si>
  <si>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</si>
  <si>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</si>
  <si>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</si>
  <si>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</si>
  <si>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</si>
  <si>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</si>
  <si>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</si>
  <si>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</si>
  <si>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</si>
  <si>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</si>
  <si>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</si>
  <si>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</si>
  <si>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</si>
  <si>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</si>
  <si>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</si>
  <si>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</si>
  <si>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</si>
  <si>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</si>
  <si>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</si>
  <si>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</si>
  <si>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</si>
  <si>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</si>
  <si>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</si>
  <si>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</si>
  <si>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</si>
  <si>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</si>
  <si>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</si>
  <si>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</si>
  <si>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</si>
  <si>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</si>
  <si>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</si>
  <si>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</si>
  <si>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</si>
  <si>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</si>
  <si>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</si>
  <si>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</si>
  <si>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</si>
  <si>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</si>
  <si>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</si>
  <si>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</si>
  <si>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</si>
  <si>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</si>
  <si>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</si>
  <si>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</si>
  <si>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</si>
  <si>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</si>
  <si>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</si>
  <si>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</si>
  <si>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</si>
  <si>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</si>
  <si>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</si>
  <si>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</si>
  <si>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</si>
  <si>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</si>
  <si>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</si>
  <si>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</si>
  <si>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</si>
  <si>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</si>
  <si>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</si>
  <si>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</si>
  <si>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</si>
  <si>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</si>
  <si>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</si>
  <si>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</si>
  <si>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</si>
  <si>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</si>
  <si>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</si>
  <si>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</si>
  <si>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</si>
  <si>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</si>
  <si>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</si>
  <si>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</si>
  <si>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</si>
  <si>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</si>
  <si>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</si>
  <si>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</si>
  <si>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</si>
  <si>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</si>
  <si>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</si>
  <si>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</si>
  <si>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</si>
  <si>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</si>
  <si>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</si>
  <si>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</si>
  <si>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</si>
  <si>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</si>
  <si>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</si>
  <si>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</si>
  <si>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</si>
  <si>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</si>
  <si>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</si>
  <si>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</si>
  <si>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</si>
  <si>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</si>
  <si>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</si>
  <si>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</si>
  <si>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</si>
  <si>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</si>
  <si>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</si>
  <si>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</si>
  <si>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</si>
  <si>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</si>
  <si>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</si>
  <si>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</si>
  <si>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</si>
  <si>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</si>
  <si>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</si>
  <si>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</si>
  <si>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</si>
  <si>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</si>
  <si>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</si>
  <si>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</si>
  <si>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</si>
  <si>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</si>
  <si>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</si>
  <si>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</si>
  <si>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</si>
  <si>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</si>
  <si>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</si>
  <si>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</si>
  <si>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</si>
  <si>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</si>
  <si>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</si>
  <si>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</si>
  <si>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</si>
  <si>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</si>
  <si>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</si>
  <si>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</si>
  <si>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</si>
  <si>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</si>
  <si>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</si>
  <si>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</si>
  <si>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</si>
  <si>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</si>
  <si>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</si>
  <si>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</si>
  <si>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</si>
  <si>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</si>
  <si>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</si>
  <si>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</si>
  <si>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</si>
  <si>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</si>
  <si>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</si>
  <si>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</si>
  <si>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</si>
  <si>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</si>
  <si>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</si>
  <si>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</si>
  <si>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</si>
  <si>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</si>
  <si>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</si>
  <si>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</si>
  <si>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</si>
  <si>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</si>
  <si>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</si>
  <si>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</si>
  <si>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</si>
  <si>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</si>
  <si>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</si>
  <si>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</si>
  <si>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</si>
  <si>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</si>
  <si>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</si>
  <si>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</si>
  <si>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</si>
  <si>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</si>
  <si>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</si>
  <si>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</si>
  <si>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</si>
  <si>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</si>
  <si>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</si>
  <si>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</si>
  <si>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</si>
  <si>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</si>
  <si>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</si>
  <si>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</si>
  <si>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</si>
  <si>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</si>
  <si>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</si>
  <si>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</si>
  <si>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</si>
  <si>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</si>
  <si>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</si>
  <si>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</si>
  <si>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</si>
  <si>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</si>
  <si>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</si>
  <si>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</si>
  <si>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</si>
  <si>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</si>
  <si>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</si>
  <si>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</si>
  <si>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</si>
  <si>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</si>
  <si>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</si>
  <si>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</si>
  <si>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</si>
  <si>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</si>
  <si>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</si>
  <si>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</si>
  <si>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</si>
  <si>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</si>
  <si>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</si>
  <si>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</si>
  <si>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</si>
  <si>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</si>
  <si>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</si>
  <si>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</si>
  <si>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</si>
  <si>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</si>
  <si>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</si>
  <si>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</si>
  <si>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</si>
  <si>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</si>
  <si>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</si>
  <si>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</si>
  <si>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</si>
  <si>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</si>
  <si>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</si>
  <si>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</si>
  <si>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</si>
  <si>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</si>
  <si>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</si>
  <si>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</si>
  <si>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</si>
  <si>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</si>
  <si>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</si>
  <si>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</si>
  <si>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</si>
  <si>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</si>
  <si>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</si>
  <si>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</si>
  <si>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</si>
  <si>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</si>
  <si>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</si>
  <si>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</si>
  <si>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</si>
  <si>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</si>
  <si>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</si>
  <si>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</si>
  <si>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</si>
  <si>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</si>
  <si>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</si>
  <si>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</si>
  <si>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</si>
  <si>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</si>
  <si>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</si>
  <si>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</si>
  <si>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</si>
  <si>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</si>
  <si>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</si>
  <si>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</si>
  <si>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</si>
  <si>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</si>
  <si>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</si>
  <si>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</si>
  <si>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</si>
  <si>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</si>
  <si>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</si>
  <si>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</si>
  <si>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</si>
  <si>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</si>
  <si>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</si>
  <si>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</si>
  <si>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</si>
  <si>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</si>
  <si>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</si>
  <si>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</si>
  <si>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</si>
  <si>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</si>
  <si>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</si>
  <si>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</si>
  <si>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</si>
  <si>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</si>
  <si>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</si>
  <si>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</si>
  <si>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</si>
  <si>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</si>
  <si>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</si>
  <si>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</si>
  <si>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</si>
  <si>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</si>
  <si>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</si>
  <si>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</si>
  <si>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</si>
  <si>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</si>
  <si>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</si>
  <si>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</si>
  <si>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</si>
  <si>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</si>
  <si>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</si>
  <si>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</si>
  <si>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</si>
  <si>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</si>
  <si>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</si>
  <si>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</si>
  <si>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</si>
  <si>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</si>
  <si>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</si>
  <si>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</si>
  <si>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</si>
  <si>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</si>
  <si>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</si>
  <si>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</si>
  <si>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</si>
  <si>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</si>
  <si>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</si>
  <si>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</si>
  <si>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</si>
  <si>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</si>
  <si>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</si>
  <si>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</si>
  <si>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</si>
  <si>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</si>
  <si>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</si>
  <si>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</si>
  <si>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</si>
  <si>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</si>
  <si>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</si>
  <si>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</si>
  <si>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</si>
  <si>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</si>
  <si>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</si>
  <si>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</si>
  <si>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</si>
  <si>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</si>
  <si>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</si>
  <si>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</si>
  <si>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</si>
  <si>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</si>
  <si>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</si>
  <si>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</si>
  <si>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</si>
  <si>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</si>
  <si>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</si>
  <si>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</si>
  <si>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</si>
  <si>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</si>
  <si>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</si>
  <si>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</si>
  <si>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</si>
  <si>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</si>
  <si>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</si>
  <si>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</si>
  <si>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</si>
  <si>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</si>
  <si>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</si>
  <si>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</si>
  <si>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</si>
  <si>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</si>
  <si>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</si>
  <si>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</si>
  <si>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</si>
  <si>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</si>
  <si>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</si>
  <si>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</si>
  <si>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</si>
  <si>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</si>
  <si>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</si>
  <si>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</si>
  <si>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</si>
  <si>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</si>
  <si>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</si>
  <si>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</si>
  <si>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</si>
  <si>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</si>
  <si>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</si>
  <si>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</si>
  <si>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</si>
  <si>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</si>
  <si>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</si>
  <si>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</si>
  <si>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</si>
  <si>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</si>
  <si>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</si>
  <si>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</si>
  <si>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</si>
  <si>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</si>
  <si>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</si>
  <si>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</si>
  <si>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</si>
  <si>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</si>
  <si>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</si>
  <si>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</si>
  <si>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</si>
  <si>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</si>
  <si>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</si>
  <si>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</si>
  <si>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</si>
  <si>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</si>
  <si>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</si>
  <si>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</si>
  <si>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</si>
  <si>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</si>
  <si>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</si>
  <si>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</si>
  <si>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</si>
  <si>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</si>
  <si>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</si>
  <si>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</si>
  <si>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</si>
  <si>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</si>
  <si>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</si>
  <si>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</si>
  <si>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</si>
  <si>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</si>
  <si>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</si>
  <si>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</si>
  <si>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</si>
  <si>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</si>
  <si>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</si>
  <si>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</si>
  <si>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</si>
  <si>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</si>
  <si>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</si>
  <si>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</si>
  <si>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</si>
  <si>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</si>
  <si>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</si>
  <si>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</si>
  <si>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</si>
  <si>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</si>
  <si>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</si>
  <si>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</si>
  <si>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</si>
  <si>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</si>
  <si>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</si>
  <si>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</si>
  <si>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</si>
  <si>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</si>
  <si>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</si>
  <si>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</si>
  <si>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</si>
  <si>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</si>
  <si>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</si>
  <si>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</si>
  <si>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</si>
  <si>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</si>
  <si>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</si>
  <si>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</si>
  <si>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</si>
  <si>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</si>
  <si>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</si>
  <si>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</si>
  <si>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</si>
  <si>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</si>
  <si>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</si>
  <si>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</si>
  <si>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</si>
  <si>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</si>
  <si>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</si>
  <si>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</si>
  <si>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</si>
  <si>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</si>
  <si>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</si>
  <si>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</si>
  <si>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</si>
  <si>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</si>
  <si>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</si>
  <si>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</si>
  <si>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</si>
  <si>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</si>
  <si>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</si>
  <si>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</si>
  <si>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</si>
  <si>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</si>
  <si>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</si>
  <si>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</si>
  <si>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</si>
  <si>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</si>
  <si>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</si>
  <si>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</si>
  <si>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</si>
  <si>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</si>
  <si>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</si>
  <si>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</si>
  <si>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</si>
  <si>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</si>
  <si>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</si>
  <si>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</si>
  <si>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</si>
  <si>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</si>
  <si>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</si>
  <si>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</si>
  <si>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</si>
  <si>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</si>
  <si>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</si>
  <si>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</si>
  <si>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</si>
  <si>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</si>
  <si>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</si>
  <si>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</si>
  <si>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</si>
  <si>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</si>
  <si>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</si>
  <si>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</si>
  <si>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</si>
  <si>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</si>
  <si>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</si>
  <si>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</si>
  <si>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</si>
  <si>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</si>
  <si>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</si>
  <si>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</si>
  <si>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</si>
  <si>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</si>
  <si>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</si>
  <si>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</si>
  <si>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</si>
  <si>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</si>
  <si>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</si>
  <si>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</si>
  <si>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</si>
  <si>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</si>
  <si>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</si>
  <si>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</si>
  <si>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</si>
  <si>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</si>
  <si>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</si>
  <si>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</si>
  <si>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</si>
  <si>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</si>
  <si>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</si>
  <si>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</si>
  <si>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</si>
  <si>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</si>
  <si>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</si>
  <si>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</si>
  <si>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</si>
  <si>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</si>
  <si>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</si>
  <si>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</si>
  <si>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</si>
  <si>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</si>
  <si>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</si>
  <si>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</si>
  <si>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</si>
  <si>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</si>
  <si>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</si>
  <si>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</si>
  <si>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</si>
  <si>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</si>
  <si>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</si>
  <si>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</si>
  <si>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</si>
  <si>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</si>
  <si>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</si>
  <si>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</si>
  <si>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</si>
  <si>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</si>
  <si>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</si>
  <si>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</si>
  <si>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</si>
  <si>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</si>
  <si>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</si>
  <si>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</si>
  <si>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</si>
  <si>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</si>
  <si>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</si>
  <si>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</si>
  <si>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</si>
  <si>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</si>
  <si>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</si>
  <si>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</si>
  <si>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</si>
  <si>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</si>
  <si>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</si>
  <si>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</si>
  <si>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</si>
  <si>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</si>
  <si>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</si>
  <si>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</si>
  <si>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</si>
  <si>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</si>
  <si>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</si>
  <si>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</si>
  <si>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</si>
  <si>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</si>
  <si>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</si>
  <si>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</si>
  <si>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</si>
  <si>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</si>
  <si>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</si>
  <si>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</si>
  <si>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</si>
  <si>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</si>
  <si>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</si>
  <si>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</si>
  <si>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</si>
  <si>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</si>
  <si>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</si>
  <si>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</si>
  <si>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</si>
  <si>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</si>
  <si>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</si>
  <si>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</si>
  <si>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</si>
  <si>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</si>
  <si>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</si>
  <si>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</si>
  <si>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</si>
  <si>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</si>
  <si>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</si>
  <si>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</si>
  <si>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</si>
  <si>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</si>
  <si>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</si>
  <si>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</si>
  <si>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</si>
  <si>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</si>
  <si>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</si>
  <si>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</si>
  <si>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</si>
  <si>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</si>
  <si>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</si>
  <si>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</si>
  <si>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</si>
  <si>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</si>
  <si>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</si>
  <si>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</si>
  <si>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</si>
  <si>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</si>
  <si>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</si>
  <si>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</si>
  <si>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</si>
  <si>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</si>
  <si>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</si>
  <si>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</si>
  <si>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</si>
  <si>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</si>
  <si>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</si>
  <si>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</si>
  <si>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</si>
  <si>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</si>
  <si>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</si>
  <si>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</si>
  <si>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</si>
  <si>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</si>
  <si>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</si>
  <si>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</si>
  <si>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</si>
  <si>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</si>
  <si>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</si>
  <si>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</si>
  <si>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</si>
  <si>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</si>
  <si>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</si>
  <si>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</si>
  <si>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</si>
  <si>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</si>
  <si>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</si>
  <si>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</si>
  <si>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</si>
  <si>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</si>
  <si>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</si>
  <si>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</si>
  <si>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</si>
  <si>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</si>
  <si>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</si>
  <si>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</si>
  <si>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</si>
  <si>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</si>
  <si>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</si>
  <si>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</si>
  <si>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</si>
  <si>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</si>
  <si>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</si>
  <si>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</si>
  <si>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</si>
  <si>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</si>
  <si>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</si>
  <si>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</si>
  <si>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</si>
  <si>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</si>
  <si>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</si>
  <si>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</si>
  <si>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</si>
  <si>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</si>
  <si>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</si>
  <si>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</si>
  <si>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</si>
  <si>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</si>
  <si>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</si>
  <si>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</si>
  <si>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</si>
  <si>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</si>
  <si>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</si>
  <si>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</si>
  <si>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</si>
  <si>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</si>
  <si>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</si>
  <si>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</si>
  <si>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</si>
  <si>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</si>
  <si>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</si>
  <si>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</si>
  <si>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</si>
  <si>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</si>
  <si>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</si>
  <si>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</si>
  <si>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</si>
  <si>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</si>
  <si>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</si>
  <si>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</si>
  <si>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</si>
  <si>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</si>
  <si>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</si>
  <si>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</si>
  <si>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</si>
  <si>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</si>
  <si>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</si>
  <si>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</si>
  <si>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</si>
  <si>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</si>
  <si>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</si>
  <si>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</si>
  <si>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</si>
  <si>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</si>
  <si>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</si>
  <si>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</si>
  <si>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</si>
  <si>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</si>
  <si>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</si>
  <si>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</si>
  <si>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</si>
  <si>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</si>
  <si>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</si>
  <si>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</si>
  <si>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</si>
  <si>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</si>
  <si>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</si>
  <si>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</si>
  <si>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</si>
  <si>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</si>
  <si>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</si>
  <si>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</si>
  <si>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</si>
  <si>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</si>
  <si>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</si>
  <si>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</si>
  <si>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</si>
  <si>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</si>
  <si>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</si>
  <si>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</si>
  <si>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</si>
  <si>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</si>
  <si>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</si>
  <si>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</si>
  <si>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</si>
  <si>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</si>
  <si>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</si>
  <si>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</si>
  <si>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</si>
  <si>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</si>
  <si>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</si>
  <si>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</si>
  <si>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</si>
  <si>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</si>
  <si>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</si>
  <si>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</si>
  <si>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</si>
  <si>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</si>
  <si>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</si>
  <si>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</si>
  <si>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</si>
  <si>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</si>
  <si>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</si>
  <si>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</si>
  <si>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</si>
  <si>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</si>
  <si>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</si>
  <si>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</si>
  <si>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</si>
  <si>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</si>
  <si>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</si>
  <si>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</si>
  <si>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</si>
  <si>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</si>
  <si>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</si>
  <si>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</si>
  <si>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</si>
  <si>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</si>
  <si>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</si>
  <si>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</si>
  <si>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</si>
  <si>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</si>
  <si>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</si>
  <si>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</si>
  <si>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</si>
  <si>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</si>
  <si>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</si>
  <si>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</si>
  <si>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</si>
  <si>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</si>
  <si>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</si>
  <si>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</si>
  <si>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</si>
  <si>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</si>
  <si>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</si>
  <si>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</si>
  <si>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</si>
  <si>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</si>
  <si>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</si>
  <si>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LISSETTE GUZMAN PERALTA DE VERAS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</si>
  <si>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</si>
  <si>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</si>
  <si>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</si>
  <si>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</si>
  <si>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</si>
  <si>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</si>
  <si>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</si>
  <si>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</si>
  <si>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</si>
  <si>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JOSE ANGEL MEJIA RAMIREZ 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</si>
  <si>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</si>
  <si>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</si>
  <si>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</si>
  <si>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</si>
  <si>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</si>
  <si>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</si>
  <si>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</si>
  <si>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</si>
  <si>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</si>
  <si>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</si>
  <si>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</si>
  <si>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</si>
  <si>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</si>
  <si>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</si>
  <si>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</si>
  <si>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</si>
  <si>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</si>
  <si>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</si>
  <si>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</si>
  <si>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</si>
  <si>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</si>
  <si>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</si>
  <si>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</si>
  <si>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</si>
  <si>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</si>
  <si>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</si>
  <si>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DAVID SANTIAGO GARCIA ACEVEDO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</si>
  <si>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</si>
  <si>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</si>
  <si>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</si>
  <si>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</si>
  <si>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</si>
  <si>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</si>
  <si>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</si>
  <si>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</si>
  <si>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</si>
  <si>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</si>
  <si>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</si>
  <si>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JEREMIAS PIMENTEL SANCHEZ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</si>
  <si>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</si>
  <si>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</si>
  <si>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</si>
  <si>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</si>
  <si>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</si>
  <si>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</si>
  <si>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</si>
  <si>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</si>
  <si>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</si>
  <si>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</si>
  <si>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 xml:space="preserve">ELIZABETH ALTAGRACIA GONZALEZ </t>
  </si>
  <si>
    <t>SUPERVISOR (A) DE MANTENIMIENTO</t>
  </si>
  <si>
    <t xml:space="preserve">AUXILIAR DE MERCADEO </t>
  </si>
  <si>
    <t>MARILENNY DE LOS SANTOS DE LOS SANTOS</t>
  </si>
  <si>
    <t xml:space="preserve">Departamento de Recursos para el Aprendizaje </t>
  </si>
  <si>
    <t xml:space="preserve">Dirección de Proyección Institucional </t>
  </si>
  <si>
    <t xml:space="preserve">División de Vida Estudiantil </t>
  </si>
  <si>
    <t xml:space="preserve">Dirección de Desarrollo Profesoral </t>
  </si>
  <si>
    <t>Departamento Administrativa y Financiera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</si>
  <si>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</si>
  <si>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</si>
  <si>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</si>
  <si>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</si>
  <si>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</si>
  <si>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Nómina Nombrados Marzo 2022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</si>
  <si>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</si>
  <si>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</si>
  <si>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</si>
  <si>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</si>
  <si>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JENNIFER ALTAGRACIA DIAZ DE LOS SANTOS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</si>
  <si>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</si>
  <si>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</si>
  <si>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</si>
  <si>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</si>
  <si>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 xml:space="preserve">AUXILIAR ADMINISTRATIVO 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</si>
</sst>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9" xfId="0" applyFont="1" applyFill="1" applyBorder="1" applyAlignment="1">
      <alignment horizontal="center"/>
    </xf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 applyAlignme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6" fillId="0" borderId="0" xfId="0" applyFont="1" applyFill="1"/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6" fillId="0" borderId="10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9" xfId="1" applyFont="1" applyBorder="1" applyAlignment="1">
      <alignment horizontal="right"/>
    </xf>
    <xf numFmtId="0" fontId="26" fillId="0" borderId="9" xfId="0" applyFont="1" applyFill="1" applyBorder="1" applyAlignment="1">
      <alignment horizontal="left"/>
    </xf>
    <xf numFmtId="43" fontId="26" fillId="0" borderId="9" xfId="1" applyFont="1" applyFill="1" applyBorder="1" applyAlignment="1">
      <alignment horizontal="right"/>
    </xf>
    <xf numFmtId="43" fontId="26" fillId="0" borderId="16" xfId="1" applyFont="1" applyBorder="1" applyAlignment="1">
      <alignment horizontal="center"/>
    </xf>
    <xf numFmtId="43" fontId="26" fillId="0" borderId="15" xfId="1" applyFont="1" applyBorder="1" applyAlignment="1">
      <alignment horizontal="center"/>
    </xf>
    <xf numFmtId="43" fontId="26" fillId="0" borderId="5" xfId="1" applyFont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5" xfId="0" applyNumberFormat="1" applyFont="1" applyFill="1" applyBorder="1"/>
    <xf numFmtId="4" fontId="0" fillId="0" borderId="0" xfId="0" applyNumberFormat="1"/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 applyAlignment="1"/>
    <xf numFmtId="0" fontId="29" fillId="37" borderId="14" xfId="0" applyFont="1" applyFill="1" applyBorder="1" applyAlignment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3" xfId="0" applyFont="1" applyFill="1" applyBorder="1" applyAlignment="1">
      <alignment horizontal="left"/>
    </xf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9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43" fontId="3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right"/>
    </xf>
    <xf numFmtId="0" fontId="7" fillId="35" borderId="8" xfId="0" applyFont="1" applyFill="1" applyBorder="1" applyAlignment="1">
      <alignment wrapText="1"/>
    </xf>
    <xf numFmtId="43" fontId="26" fillId="0" borderId="0" xfId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0" fontId="35" fillId="0" borderId="0" xfId="0" applyFont="1" applyAlignment="1">
      <alignment horizontal="center"/>
    </xf>
    <xf numFmtId="0" fontId="9" fillId="0" borderId="17" xfId="0" applyFont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U847"/>
  <sheetViews>
    <sheetView showGridLines="0" tabSelected="1" topLeftCell="A185" zoomScaleNormal="100" workbookViewId="0">
      <selection activeCell="D209" sqref="D209"/>
    </sheetView>
  </sheetViews>
  <sheetFormatPr baseColWidth="10" defaultColWidth="10.85546875" defaultRowHeight="12.75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bestFit="1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bestFit="1" customWidth="1"/>
    <col min="9" max="9" width="7" style="4" customWidth="1"/>
    <col min="10" max="11" width="12.42578125" style="4" customWidth="1"/>
    <col min="12" max="12" width="12.42578125" style="4" bestFit="1" customWidth="1"/>
    <col min="13" max="13" width="15.7109375" style="4" bestFit="1" customWidth="1"/>
    <col min="14" max="14" width="13.42578125" style="4" bestFit="1" customWidth="1"/>
    <col min="15" max="15" width="13.7109375" style="9" customWidth="1"/>
    <col min="16" max="16" width="12.7109375" style="4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>
      <c r="A9" s="21"/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>
      <c r="A10" s="100" t="s">
        <v>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</row>
    <row r="11" spans="1:20" ht="18" customHeight="1">
      <c r="A11" s="115" t="s">
        <v>1093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1:20" ht="18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ht="15" customHeight="1">
      <c r="A13" s="101" t="s">
        <v>1084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</row>
    <row r="14" spans="1:20" s="13" customFormat="1">
      <c r="A14" s="102" t="s">
        <v>1</v>
      </c>
      <c r="B14" s="48"/>
      <c r="C14" s="105" t="s">
        <v>2</v>
      </c>
      <c r="D14" s="105" t="s">
        <v>3</v>
      </c>
      <c r="E14" s="102" t="s">
        <v>4</v>
      </c>
      <c r="F14" s="102" t="s">
        <v>5</v>
      </c>
      <c r="G14" s="108" t="s">
        <v>6</v>
      </c>
      <c r="H14" s="108" t="s">
        <v>7</v>
      </c>
      <c r="I14" s="108" t="s">
        <v>8</v>
      </c>
      <c r="J14" s="117" t="s">
        <v>9</v>
      </c>
      <c r="K14" s="118"/>
      <c r="L14" s="118"/>
      <c r="M14" s="118"/>
      <c r="N14" s="118"/>
      <c r="O14" s="118"/>
      <c r="P14" s="119"/>
      <c r="Q14" s="5"/>
      <c r="R14" s="120" t="s">
        <v>10</v>
      </c>
      <c r="S14" s="121"/>
      <c r="T14" s="108" t="s">
        <v>11</v>
      </c>
    </row>
    <row r="15" spans="1:20" s="13" customFormat="1">
      <c r="A15" s="103"/>
      <c r="B15" s="49"/>
      <c r="C15" s="106"/>
      <c r="D15" s="106"/>
      <c r="E15" s="103"/>
      <c r="F15" s="103"/>
      <c r="G15" s="109"/>
      <c r="H15" s="109"/>
      <c r="I15" s="109"/>
      <c r="J15" s="111" t="s">
        <v>12</v>
      </c>
      <c r="K15" s="112"/>
      <c r="L15" s="113" t="s">
        <v>13</v>
      </c>
      <c r="M15" s="111" t="s">
        <v>14</v>
      </c>
      <c r="N15" s="112"/>
      <c r="O15" s="113" t="s">
        <v>15</v>
      </c>
      <c r="P15" s="113" t="s">
        <v>16</v>
      </c>
      <c r="Q15" s="113" t="s">
        <v>17</v>
      </c>
      <c r="R15" s="113" t="s">
        <v>18</v>
      </c>
      <c r="S15" s="113" t="s">
        <v>19</v>
      </c>
      <c r="T15" s="109"/>
    </row>
    <row r="16" spans="1:20" s="13" customFormat="1" ht="25.5">
      <c r="A16" s="104"/>
      <c r="B16" s="50" t="s">
        <v>967</v>
      </c>
      <c r="C16" s="107"/>
      <c r="D16" s="107"/>
      <c r="E16" s="104"/>
      <c r="F16" s="104"/>
      <c r="G16" s="110"/>
      <c r="H16" s="110"/>
      <c r="I16" s="110"/>
      <c r="J16" s="6" t="s">
        <v>20</v>
      </c>
      <c r="K16" s="6" t="s">
        <v>21</v>
      </c>
      <c r="L16" s="114"/>
      <c r="M16" s="6" t="s">
        <v>22</v>
      </c>
      <c r="N16" s="6" t="s">
        <v>23</v>
      </c>
      <c r="O16" s="114"/>
      <c r="P16" s="114"/>
      <c r="Q16" s="114"/>
      <c r="R16" s="114"/>
      <c r="S16" s="114"/>
      <c r="T16" s="110"/>
    </row>
    <row r="17" spans="1:21" s="13" customFormat="1">
      <c r="A17" s="10">
        <v>1</v>
      </c>
      <c r="B17" s="22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2" si="0">G17*7.1%</f>
        <v>21142.379999999997</v>
      </c>
      <c r="L17" s="12">
        <f>62400*1.15%</f>
        <v>717.6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46410.466</v>
      </c>
      <c r="Q17" s="35">
        <v>0</v>
      </c>
      <c r="R17" s="12">
        <f>+J17+M17+O17+Q17+H17+I17</f>
        <v>73145.436000000002</v>
      </c>
      <c r="S17" s="12">
        <f>+N17+L17+K17</f>
        <v>32920.379999999997</v>
      </c>
      <c r="T17" s="12">
        <f>+G17-R17</f>
        <v>224634.56400000001</v>
      </c>
    </row>
    <row r="18" spans="1:21" s="30" customFormat="1">
      <c r="A18" s="10">
        <f>+A17+1</f>
        <v>2</v>
      </c>
      <c r="B18" s="22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12945.36</v>
      </c>
      <c r="I18" s="12">
        <v>0</v>
      </c>
      <c r="J18" s="12">
        <f t="shared" ref="J18:J80" si="1">+G18*2.87%</f>
        <v>4448.5</v>
      </c>
      <c r="K18" s="12">
        <f t="shared" si="0"/>
        <v>11004.999999999998</v>
      </c>
      <c r="L18" s="12">
        <f t="shared" ref="L18:L87" si="2">62400*1.15%</f>
        <v>717.6</v>
      </c>
      <c r="M18" s="28">
        <f t="shared" ref="M18:M19" si="3">+G18*3.04%</f>
        <v>4712</v>
      </c>
      <c r="N18" s="12">
        <f t="shared" ref="N18:N82" si="4">G18*7.09%</f>
        <v>10989.5</v>
      </c>
      <c r="O18" s="12">
        <v>0</v>
      </c>
      <c r="P18" s="12">
        <f t="shared" ref="P18:P82" si="5">J18+K18+L18+M18+N18</f>
        <v>31872.6</v>
      </c>
      <c r="Q18" s="35">
        <v>0</v>
      </c>
      <c r="R18" s="12">
        <f t="shared" ref="R18:R20" si="6">+J18+M18+O18+Q18+H18+I18</f>
        <v>22105.86</v>
      </c>
      <c r="S18" s="12">
        <f t="shared" ref="S18:S20" si="7">+N18+L18+K18</f>
        <v>22712.1</v>
      </c>
      <c r="T18" s="12">
        <f t="shared" ref="T18:T63" si="8">+G18-R18</f>
        <v>132894.14000000001</v>
      </c>
    </row>
    <row r="19" spans="1:21" s="30" customFormat="1">
      <c r="A19" s="10">
        <f t="shared" ref="A19:A82" si="9">+A18+1</f>
        <v>3</v>
      </c>
      <c r="B19" s="22" t="s">
        <v>24</v>
      </c>
      <c r="C19" s="16" t="s">
        <v>31</v>
      </c>
      <c r="D19" s="11" t="s">
        <v>32</v>
      </c>
      <c r="E19" s="10" t="s">
        <v>33</v>
      </c>
      <c r="F19" s="10" t="s">
        <v>28</v>
      </c>
      <c r="G19" s="12">
        <f>115000-26833.33</f>
        <v>88166.67</v>
      </c>
      <c r="H19" s="12">
        <v>9321.8700000000008</v>
      </c>
      <c r="I19" s="12">
        <v>0</v>
      </c>
      <c r="J19" s="12">
        <f t="shared" si="1"/>
        <v>2530.383429</v>
      </c>
      <c r="K19" s="12">
        <f t="shared" si="0"/>
        <v>6259.8335699999989</v>
      </c>
      <c r="L19" s="12">
        <f t="shared" si="2"/>
        <v>717.6</v>
      </c>
      <c r="M19" s="28">
        <f t="shared" si="3"/>
        <v>2680.266768</v>
      </c>
      <c r="N19" s="12">
        <f t="shared" si="4"/>
        <v>6251.0169030000006</v>
      </c>
      <c r="O19" s="12">
        <v>0</v>
      </c>
      <c r="P19" s="12">
        <f t="shared" ref="P19" si="10">J19+K19+L19+M19+N19</f>
        <v>18439.10067</v>
      </c>
      <c r="Q19" s="35">
        <v>0</v>
      </c>
      <c r="R19" s="12">
        <f t="shared" si="6"/>
        <v>14532.520197000002</v>
      </c>
      <c r="S19" s="12">
        <f t="shared" ref="S19" si="11">+N19+L19+K19</f>
        <v>13228.450473000001</v>
      </c>
      <c r="T19" s="12">
        <f t="shared" si="8"/>
        <v>73634.149802999993</v>
      </c>
    </row>
    <row r="20" spans="1:21" s="30" customFormat="1">
      <c r="A20" s="10">
        <f t="shared" si="9"/>
        <v>4</v>
      </c>
      <c r="B20" s="22" t="s">
        <v>24</v>
      </c>
      <c r="C20" s="11" t="s">
        <v>34</v>
      </c>
      <c r="D20" s="11" t="s">
        <v>32</v>
      </c>
      <c r="E20" s="10" t="s">
        <v>33</v>
      </c>
      <c r="F20" s="10" t="s">
        <v>28</v>
      </c>
      <c r="G20" s="12">
        <v>80000</v>
      </c>
      <c r="H20" s="12">
        <v>7400.87</v>
      </c>
      <c r="I20" s="12">
        <v>0</v>
      </c>
      <c r="J20" s="12">
        <f t="shared" si="1"/>
        <v>2296</v>
      </c>
      <c r="K20" s="12">
        <f t="shared" si="0"/>
        <v>5679.9999999999991</v>
      </c>
      <c r="L20" s="12">
        <f t="shared" si="2"/>
        <v>717.6</v>
      </c>
      <c r="M20" s="28">
        <f t="shared" ref="M20" si="12">+G20*3.04%</f>
        <v>2432</v>
      </c>
      <c r="N20" s="12">
        <f t="shared" si="4"/>
        <v>5672</v>
      </c>
      <c r="O20" s="12">
        <v>0</v>
      </c>
      <c r="P20" s="12">
        <f t="shared" si="5"/>
        <v>16797.599999999999</v>
      </c>
      <c r="Q20" s="35">
        <v>0</v>
      </c>
      <c r="R20" s="12">
        <f t="shared" si="6"/>
        <v>12128.869999999999</v>
      </c>
      <c r="S20" s="12">
        <f t="shared" si="7"/>
        <v>12069.599999999999</v>
      </c>
      <c r="T20" s="12">
        <f t="shared" si="8"/>
        <v>67871.13</v>
      </c>
    </row>
    <row r="21" spans="1:21" s="13" customFormat="1">
      <c r="A21" s="10">
        <f t="shared" si="9"/>
        <v>5</v>
      </c>
      <c r="B21" s="22" t="s">
        <v>24</v>
      </c>
      <c r="C21" s="36" t="s">
        <v>35</v>
      </c>
      <c r="D21" s="11" t="s">
        <v>62</v>
      </c>
      <c r="E21" s="15" t="s">
        <v>27</v>
      </c>
      <c r="F21" s="15" t="s">
        <v>28</v>
      </c>
      <c r="G21" s="28">
        <f>30000+10000</f>
        <v>40000</v>
      </c>
      <c r="H21" s="28">
        <v>442.65</v>
      </c>
      <c r="I21" s="28">
        <v>0</v>
      </c>
      <c r="J21" s="28">
        <f>+G21*2.87%</f>
        <v>1148</v>
      </c>
      <c r="K21" s="28">
        <f>G21*7.1%</f>
        <v>2839.9999999999995</v>
      </c>
      <c r="L21" s="28">
        <f>G21*1.15%</f>
        <v>460</v>
      </c>
      <c r="M21" s="28">
        <f>+G21*3.04%</f>
        <v>1216</v>
      </c>
      <c r="N21" s="28">
        <f>G21*7.09%</f>
        <v>2836</v>
      </c>
      <c r="O21" s="12">
        <v>0</v>
      </c>
      <c r="P21" s="28">
        <f>J21+K21+L21+M21+N21</f>
        <v>8500</v>
      </c>
      <c r="Q21" s="37">
        <v>11535.79</v>
      </c>
      <c r="R21" s="28">
        <f>+J21+M21+O21+Q21+H21+I21</f>
        <v>14342.44</v>
      </c>
      <c r="S21" s="28">
        <f>+N21+L21+K21</f>
        <v>6136</v>
      </c>
      <c r="T21" s="28">
        <f>+G21-R21</f>
        <v>25657.559999999998</v>
      </c>
    </row>
    <row r="22" spans="1:21" s="13" customFormat="1">
      <c r="A22" s="10">
        <f t="shared" si="9"/>
        <v>6</v>
      </c>
      <c r="B22" s="22" t="s">
        <v>24</v>
      </c>
      <c r="C22" s="36" t="s">
        <v>37</v>
      </c>
      <c r="D22" s="36" t="s">
        <v>38</v>
      </c>
      <c r="E22" s="15" t="s">
        <v>27</v>
      </c>
      <c r="F22" s="15" t="s">
        <v>39</v>
      </c>
      <c r="G22" s="28">
        <v>50401</v>
      </c>
      <c r="H22" s="28">
        <v>1910.6</v>
      </c>
      <c r="I22" s="28">
        <v>0</v>
      </c>
      <c r="J22" s="28">
        <f t="shared" ref="J22" si="13">+G22*2.87%</f>
        <v>1446.5087000000001</v>
      </c>
      <c r="K22" s="28">
        <f t="shared" ref="K22" si="14">G22*7.1%</f>
        <v>3578.4709999999995</v>
      </c>
      <c r="L22" s="28">
        <f t="shared" ref="L22" si="15">G22*1.15%</f>
        <v>579.61149999999998</v>
      </c>
      <c r="M22" s="28">
        <f t="shared" ref="M22" si="16">+G22*3.04%</f>
        <v>1532.1904</v>
      </c>
      <c r="N22" s="28">
        <f t="shared" ref="N22" si="17">G22*7.09%</f>
        <v>3573.4309000000003</v>
      </c>
      <c r="O22" s="12">
        <v>0</v>
      </c>
      <c r="P22" s="12">
        <v>0</v>
      </c>
      <c r="Q22" s="37">
        <v>10071</v>
      </c>
      <c r="R22" s="28">
        <f>+J22+M22+O22+Q22+H22+I22</f>
        <v>14960.2991</v>
      </c>
      <c r="S22" s="28">
        <f t="shared" ref="S22" si="18">+N22+L22+K22</f>
        <v>7731.5133999999998</v>
      </c>
      <c r="T22" s="28">
        <f t="shared" ref="T22:T23" si="19">+G22-R22</f>
        <v>35440.700899999996</v>
      </c>
    </row>
    <row r="23" spans="1:21" s="30" customFormat="1" ht="11.25" customHeight="1">
      <c r="A23" s="10">
        <f t="shared" si="9"/>
        <v>7</v>
      </c>
      <c r="B23" s="23" t="s">
        <v>40</v>
      </c>
      <c r="C23" s="36" t="s">
        <v>41</v>
      </c>
      <c r="D23" s="36" t="s">
        <v>42</v>
      </c>
      <c r="E23" s="15" t="s">
        <v>43</v>
      </c>
      <c r="F23" s="15" t="s">
        <v>28</v>
      </c>
      <c r="G23" s="28">
        <v>75000</v>
      </c>
      <c r="H23" s="28">
        <v>0</v>
      </c>
      <c r="I23" s="28">
        <v>0</v>
      </c>
      <c r="J23" s="28">
        <v>2152.5</v>
      </c>
      <c r="K23" s="28">
        <v>5324.9999999999991</v>
      </c>
      <c r="L23" s="28">
        <v>717.6</v>
      </c>
      <c r="M23" s="28">
        <v>2280</v>
      </c>
      <c r="N23" s="28">
        <v>5317.5</v>
      </c>
      <c r="O23" s="12">
        <v>0</v>
      </c>
      <c r="P23" s="28">
        <v>15792.599999999999</v>
      </c>
      <c r="Q23" s="35">
        <v>0</v>
      </c>
      <c r="R23" s="28">
        <f>+J23+M23+O23+Q23+H23+I23</f>
        <v>4432.5</v>
      </c>
      <c r="S23" s="28">
        <v>11360.099999999999</v>
      </c>
      <c r="T23" s="28">
        <f t="shared" si="19"/>
        <v>70567.5</v>
      </c>
    </row>
    <row r="24" spans="1:21" s="30" customFormat="1">
      <c r="A24" s="10">
        <f t="shared" si="9"/>
        <v>8</v>
      </c>
      <c r="B24" s="22" t="s">
        <v>24</v>
      </c>
      <c r="C24" s="11" t="s">
        <v>1036</v>
      </c>
      <c r="D24" s="11" t="s">
        <v>1037</v>
      </c>
      <c r="E24" s="15" t="s">
        <v>27</v>
      </c>
      <c r="F24" s="10" t="s">
        <v>39</v>
      </c>
      <c r="G24" s="12">
        <v>115000</v>
      </c>
      <c r="H24" s="12">
        <v>15633.74</v>
      </c>
      <c r="I24" s="12">
        <v>0</v>
      </c>
      <c r="J24" s="12">
        <f>+G24*2.87%</f>
        <v>3300.5</v>
      </c>
      <c r="K24" s="12">
        <f>G24*7.1%</f>
        <v>8164.9999999999991</v>
      </c>
      <c r="L24" s="12">
        <f t="shared" ref="L24:L610" si="20">62400*1.15%</f>
        <v>717.6</v>
      </c>
      <c r="M24" s="12">
        <f>G24*3.04%</f>
        <v>3496</v>
      </c>
      <c r="N24" s="12">
        <f>156000*7.09%</f>
        <v>11060.400000000001</v>
      </c>
      <c r="O24" s="12">
        <v>0</v>
      </c>
      <c r="P24" s="12">
        <f>J24+K24+L24+M24+N24</f>
        <v>26739.5</v>
      </c>
      <c r="Q24" s="35">
        <v>0</v>
      </c>
      <c r="R24" s="12">
        <f>+J24+M24+O24+Q24+H24+I24</f>
        <v>22430.239999999998</v>
      </c>
      <c r="S24" s="12">
        <f>+N24+L24+K24</f>
        <v>19943</v>
      </c>
      <c r="T24" s="28">
        <f>+G24-R24</f>
        <v>92569.760000000009</v>
      </c>
    </row>
    <row r="25" spans="1:21" s="30" customFormat="1">
      <c r="A25" s="10">
        <f t="shared" si="9"/>
        <v>9</v>
      </c>
      <c r="B25" s="22" t="s">
        <v>24</v>
      </c>
      <c r="C25" s="11" t="s">
        <v>1086</v>
      </c>
      <c r="D25" s="11" t="s">
        <v>1087</v>
      </c>
      <c r="E25" s="15" t="s">
        <v>27</v>
      </c>
      <c r="F25" s="10" t="s">
        <v>39</v>
      </c>
      <c r="G25" s="12">
        <v>193750</v>
      </c>
      <c r="H25" s="12">
        <v>34394.26</v>
      </c>
      <c r="I25" s="12"/>
      <c r="J25" s="12">
        <f>G25*2.87%</f>
        <v>5560.625</v>
      </c>
      <c r="K25" s="12">
        <f>G25*7.1%</f>
        <v>13756.249999999998</v>
      </c>
      <c r="L25" s="12">
        <f t="shared" si="20"/>
        <v>717.6</v>
      </c>
      <c r="M25" s="12">
        <f>162625*3.04%</f>
        <v>4943.8</v>
      </c>
      <c r="N25" s="12">
        <f>156000*7.09%</f>
        <v>11060.400000000001</v>
      </c>
      <c r="O25" s="12">
        <v>0</v>
      </c>
      <c r="P25" s="12">
        <f>J25+K25+L25+M25+N25</f>
        <v>36038.675000000003</v>
      </c>
      <c r="Q25" s="35">
        <v>0</v>
      </c>
      <c r="R25" s="12">
        <f>+J25+M25+O25+Q25+H25+I25</f>
        <v>44898.684999999998</v>
      </c>
      <c r="S25" s="12">
        <f>+N25+L25+K25</f>
        <v>25534.25</v>
      </c>
      <c r="T25" s="28">
        <f>+G25-R25</f>
        <v>148851.315</v>
      </c>
    </row>
    <row r="26" spans="1:21" s="13" customFormat="1" ht="12">
      <c r="A26" s="10">
        <f t="shared" si="9"/>
        <v>10</v>
      </c>
      <c r="B26" s="97" t="s">
        <v>1006</v>
      </c>
      <c r="C26" s="36" t="s">
        <v>130</v>
      </c>
      <c r="D26" s="36" t="s">
        <v>1007</v>
      </c>
      <c r="E26" s="15" t="s">
        <v>50</v>
      </c>
      <c r="F26" s="15" t="s">
        <v>28</v>
      </c>
      <c r="G26" s="28">
        <v>115000</v>
      </c>
      <c r="H26" s="12">
        <v>15633.74</v>
      </c>
      <c r="I26" s="28">
        <v>0</v>
      </c>
      <c r="J26" s="28">
        <f t="shared" ref="J26" si="21">+G26*2.87%</f>
        <v>3300.5</v>
      </c>
      <c r="K26" s="28">
        <f t="shared" ref="K26" si="22">G26*7.1%</f>
        <v>8164.9999999999991</v>
      </c>
      <c r="L26" s="28">
        <f t="shared" ref="L26:L27" si="23">62400*1.15%</f>
        <v>717.6</v>
      </c>
      <c r="M26" s="28">
        <f t="shared" ref="M26" si="24">+G26*3.04%</f>
        <v>3496</v>
      </c>
      <c r="N26" s="28">
        <f t="shared" ref="N26" si="25">G26*7.09%</f>
        <v>8153.5000000000009</v>
      </c>
      <c r="O26" s="12">
        <v>0</v>
      </c>
      <c r="P26" s="28">
        <f t="shared" ref="P26" si="26">J26+K26+L26+M26+N26</f>
        <v>23832.600000000002</v>
      </c>
      <c r="Q26" s="37">
        <v>0</v>
      </c>
      <c r="R26" s="28">
        <f t="shared" ref="R26" si="27">+J26+M26+O26+Q26+H26+I26</f>
        <v>22430.239999999998</v>
      </c>
      <c r="S26" s="28">
        <f t="shared" ref="S26" si="28">+N26+L26+K26</f>
        <v>17036.099999999999</v>
      </c>
      <c r="T26" s="28">
        <f t="shared" ref="T26" si="29">+G26-R26</f>
        <v>92569.760000000009</v>
      </c>
    </row>
    <row r="27" spans="1:21" s="13" customFormat="1" ht="12">
      <c r="A27" s="10">
        <f t="shared" si="9"/>
        <v>11</v>
      </c>
      <c r="B27" s="97" t="s">
        <v>1006</v>
      </c>
      <c r="C27" s="36" t="s">
        <v>1057</v>
      </c>
      <c r="D27" s="36" t="s">
        <v>62</v>
      </c>
      <c r="E27" s="15" t="s">
        <v>27</v>
      </c>
      <c r="F27" s="15" t="s">
        <v>28</v>
      </c>
      <c r="G27" s="28">
        <v>46200</v>
      </c>
      <c r="H27" s="12">
        <v>1317.69</v>
      </c>
      <c r="I27" s="28">
        <v>0</v>
      </c>
      <c r="J27" s="28">
        <f t="shared" ref="J27" si="30">+G27*2.87%</f>
        <v>1325.94</v>
      </c>
      <c r="K27" s="28">
        <f t="shared" ref="K27" si="31">G27*7.1%</f>
        <v>3280.2</v>
      </c>
      <c r="L27" s="28">
        <f t="shared" si="23"/>
        <v>717.6</v>
      </c>
      <c r="M27" s="28">
        <f t="shared" ref="M27" si="32">+G27*3.04%</f>
        <v>1404.48</v>
      </c>
      <c r="N27" s="28">
        <f t="shared" ref="N27" si="33">G27*7.09%</f>
        <v>3275.5800000000004</v>
      </c>
      <c r="O27" s="12">
        <v>0</v>
      </c>
      <c r="P27" s="28">
        <f t="shared" ref="P27" si="34">J27+K27+L27+M27+N27</f>
        <v>10003.799999999999</v>
      </c>
      <c r="Q27" s="37">
        <v>0</v>
      </c>
      <c r="R27" s="28">
        <f t="shared" ref="R27" si="35">+J27+M27+O27+Q27+H27+I27</f>
        <v>4048.11</v>
      </c>
      <c r="S27" s="28">
        <f t="shared" ref="S27" si="36">+N27+L27+K27</f>
        <v>7273.38</v>
      </c>
      <c r="T27" s="28">
        <f t="shared" ref="T27" si="37">+G27-R27</f>
        <v>42151.89</v>
      </c>
    </row>
    <row r="28" spans="1:21" s="30" customFormat="1" ht="12">
      <c r="A28" s="10">
        <f t="shared" si="9"/>
        <v>12</v>
      </c>
      <c r="B28" s="23" t="s">
        <v>1006</v>
      </c>
      <c r="C28" s="36" t="s">
        <v>1064</v>
      </c>
      <c r="D28" s="36" t="s">
        <v>62</v>
      </c>
      <c r="E28" s="15" t="s">
        <v>27</v>
      </c>
      <c r="F28" s="15" t="s">
        <v>28</v>
      </c>
      <c r="G28" s="28">
        <f>30000+5000</f>
        <v>35000</v>
      </c>
      <c r="H28" s="28">
        <v>0</v>
      </c>
      <c r="I28" s="28">
        <v>0</v>
      </c>
      <c r="J28" s="28">
        <f t="shared" ref="J28" si="38">+G28*2.87%</f>
        <v>1004.5</v>
      </c>
      <c r="K28" s="28">
        <f t="shared" ref="K28" si="39">G28*7.1%</f>
        <v>2485</v>
      </c>
      <c r="L28" s="28">
        <f t="shared" ref="L28" si="40">G28*1.15%</f>
        <v>402.5</v>
      </c>
      <c r="M28" s="28">
        <f t="shared" ref="M28" si="41">+G28*3.04%</f>
        <v>1064</v>
      </c>
      <c r="N28" s="28">
        <f t="shared" ref="N28" si="42">G28*7.09%</f>
        <v>2481.5</v>
      </c>
      <c r="O28" s="12">
        <v>0</v>
      </c>
      <c r="P28" s="28">
        <f t="shared" ref="P28" si="43">J28+K28+L28+M28+N28</f>
        <v>7437.5</v>
      </c>
      <c r="Q28" s="37">
        <v>0</v>
      </c>
      <c r="R28" s="28">
        <f t="shared" ref="R28" si="44">+J28+M28+O28+Q28+H28+I28</f>
        <v>2068.5</v>
      </c>
      <c r="S28" s="28">
        <f t="shared" ref="S28" si="45">+N28+L28+K28</f>
        <v>5369</v>
      </c>
      <c r="T28" s="28">
        <f t="shared" ref="T28" si="46">+G28-R28</f>
        <v>32931.5</v>
      </c>
    </row>
    <row r="29" spans="1:21" s="30" customFormat="1" ht="12">
      <c r="A29" s="10">
        <f t="shared" si="9"/>
        <v>13</v>
      </c>
      <c r="B29" s="23" t="s">
        <v>44</v>
      </c>
      <c r="C29" s="36" t="s">
        <v>45</v>
      </c>
      <c r="D29" s="11" t="s">
        <v>46</v>
      </c>
      <c r="E29" s="10" t="s">
        <v>27</v>
      </c>
      <c r="F29" s="10" t="s">
        <v>28</v>
      </c>
      <c r="G29" s="12">
        <v>155000</v>
      </c>
      <c r="H29" s="12">
        <v>25042.74</v>
      </c>
      <c r="I29" s="12">
        <v>0</v>
      </c>
      <c r="J29" s="12">
        <f t="shared" si="1"/>
        <v>4448.5</v>
      </c>
      <c r="K29" s="12">
        <f t="shared" si="0"/>
        <v>11004.999999999998</v>
      </c>
      <c r="L29" s="12">
        <f t="shared" si="2"/>
        <v>717.6</v>
      </c>
      <c r="M29" s="28">
        <f t="shared" ref="M29" si="47">+G29*3.04%</f>
        <v>4712</v>
      </c>
      <c r="N29" s="12">
        <f t="shared" si="4"/>
        <v>10989.5</v>
      </c>
      <c r="O29" s="12">
        <v>0</v>
      </c>
      <c r="P29" s="12">
        <f t="shared" si="5"/>
        <v>31872.6</v>
      </c>
      <c r="Q29" s="35">
        <v>43988.19</v>
      </c>
      <c r="R29" s="12">
        <f t="shared" ref="R29:R80" si="48">+J29+M29+O29+Q29+H29+I29</f>
        <v>78191.430000000008</v>
      </c>
      <c r="S29" s="12">
        <f t="shared" ref="S29:S32" si="49">+N29+L29+K29</f>
        <v>22712.1</v>
      </c>
      <c r="T29" s="12">
        <f t="shared" si="8"/>
        <v>76808.569999999992</v>
      </c>
      <c r="U29" s="34"/>
    </row>
    <row r="30" spans="1:21" s="13" customFormat="1" ht="12">
      <c r="A30" s="10">
        <f t="shared" si="9"/>
        <v>14</v>
      </c>
      <c r="B30" s="23" t="s">
        <v>44</v>
      </c>
      <c r="C30" s="11" t="s">
        <v>47</v>
      </c>
      <c r="D30" s="11" t="s">
        <v>970</v>
      </c>
      <c r="E30" s="10" t="s">
        <v>43</v>
      </c>
      <c r="F30" s="10" t="s">
        <v>28</v>
      </c>
      <c r="G30" s="12">
        <v>70000</v>
      </c>
      <c r="H30" s="12">
        <v>5098.45</v>
      </c>
      <c r="I30" s="12">
        <v>0</v>
      </c>
      <c r="J30" s="12">
        <f t="shared" si="1"/>
        <v>2009</v>
      </c>
      <c r="K30" s="12">
        <f t="shared" si="0"/>
        <v>4970</v>
      </c>
      <c r="L30" s="12">
        <f t="shared" si="2"/>
        <v>717.6</v>
      </c>
      <c r="M30" s="28">
        <f t="shared" ref="M30:M31" si="50">+G30*3.04%</f>
        <v>2128</v>
      </c>
      <c r="N30" s="12">
        <f t="shared" si="4"/>
        <v>4963</v>
      </c>
      <c r="O30" s="35">
        <v>1350.12</v>
      </c>
      <c r="P30" s="12">
        <f t="shared" si="5"/>
        <v>14787.6</v>
      </c>
      <c r="Q30" s="35">
        <f>3496.12-O30</f>
        <v>2146</v>
      </c>
      <c r="R30" s="12">
        <f t="shared" si="48"/>
        <v>12731.57</v>
      </c>
      <c r="S30" s="12">
        <f t="shared" si="49"/>
        <v>10650.6</v>
      </c>
      <c r="T30" s="12">
        <f t="shared" si="8"/>
        <v>57268.43</v>
      </c>
    </row>
    <row r="31" spans="1:21" s="13" customFormat="1" ht="12">
      <c r="A31" s="10">
        <f t="shared" si="9"/>
        <v>15</v>
      </c>
      <c r="B31" s="23" t="s">
        <v>44</v>
      </c>
      <c r="C31" s="33" t="s">
        <v>49</v>
      </c>
      <c r="D31" s="11" t="s">
        <v>48</v>
      </c>
      <c r="E31" s="10" t="s">
        <v>43</v>
      </c>
      <c r="F31" s="15" t="s">
        <v>28</v>
      </c>
      <c r="G31" s="28">
        <v>65000</v>
      </c>
      <c r="H31" s="28">
        <v>4427.58</v>
      </c>
      <c r="I31" s="28">
        <v>0</v>
      </c>
      <c r="J31" s="28">
        <f t="shared" si="1"/>
        <v>1865.5</v>
      </c>
      <c r="K31" s="28">
        <f t="shared" ref="K31" si="51">G31*7.1%</f>
        <v>4615</v>
      </c>
      <c r="L31" s="28">
        <f t="shared" si="2"/>
        <v>717.6</v>
      </c>
      <c r="M31" s="28">
        <f t="shared" si="50"/>
        <v>1976</v>
      </c>
      <c r="N31" s="28">
        <f t="shared" si="4"/>
        <v>4608.5</v>
      </c>
      <c r="O31" s="12">
        <v>0</v>
      </c>
      <c r="P31" s="28">
        <f t="shared" ref="P31" si="52">J31+K31+L31+M31+N31</f>
        <v>13782.6</v>
      </c>
      <c r="Q31" s="35">
        <v>0</v>
      </c>
      <c r="R31" s="28">
        <f t="shared" si="48"/>
        <v>8269.08</v>
      </c>
      <c r="S31" s="28">
        <f t="shared" ref="S31" si="53">+N31+L31+K31</f>
        <v>9941.1</v>
      </c>
      <c r="T31" s="28">
        <f t="shared" si="8"/>
        <v>56730.92</v>
      </c>
    </row>
    <row r="32" spans="1:21" s="13" customFormat="1" ht="12">
      <c r="A32" s="10">
        <f t="shared" si="9"/>
        <v>16</v>
      </c>
      <c r="B32" s="23" t="s">
        <v>44</v>
      </c>
      <c r="C32" s="36" t="s">
        <v>51</v>
      </c>
      <c r="D32" s="36" t="s">
        <v>52</v>
      </c>
      <c r="E32" s="15" t="s">
        <v>43</v>
      </c>
      <c r="F32" s="15" t="s">
        <v>28</v>
      </c>
      <c r="G32" s="28">
        <v>65000</v>
      </c>
      <c r="H32" s="28">
        <v>4157.55</v>
      </c>
      <c r="I32" s="28">
        <v>0</v>
      </c>
      <c r="J32" s="12">
        <f t="shared" si="1"/>
        <v>1865.5</v>
      </c>
      <c r="K32" s="28">
        <f t="shared" si="0"/>
        <v>4615</v>
      </c>
      <c r="L32" s="12">
        <f t="shared" si="2"/>
        <v>717.6</v>
      </c>
      <c r="M32" s="28">
        <f t="shared" ref="M32" si="54">+G32*3.04%</f>
        <v>1976</v>
      </c>
      <c r="N32" s="28">
        <f t="shared" si="4"/>
        <v>4608.5</v>
      </c>
      <c r="O32" s="37">
        <v>1350.12</v>
      </c>
      <c r="P32" s="28">
        <f t="shared" si="5"/>
        <v>13782.6</v>
      </c>
      <c r="Q32" s="37">
        <f>4392.12-O32</f>
        <v>3042</v>
      </c>
      <c r="R32" s="12">
        <f t="shared" si="48"/>
        <v>12391.169999999998</v>
      </c>
      <c r="S32" s="28">
        <f t="shared" si="49"/>
        <v>9941.1</v>
      </c>
      <c r="T32" s="12">
        <f t="shared" si="8"/>
        <v>52608.83</v>
      </c>
    </row>
    <row r="33" spans="1:20" s="13" customFormat="1" ht="12">
      <c r="A33" s="10">
        <f t="shared" si="9"/>
        <v>17</v>
      </c>
      <c r="B33" s="23" t="s">
        <v>44</v>
      </c>
      <c r="C33" s="11" t="s">
        <v>53</v>
      </c>
      <c r="D33" s="11" t="s">
        <v>48</v>
      </c>
      <c r="E33" s="10" t="s">
        <v>43</v>
      </c>
      <c r="F33" s="10" t="s">
        <v>28</v>
      </c>
      <c r="G33" s="12">
        <v>65000</v>
      </c>
      <c r="H33" s="12">
        <v>4427.58</v>
      </c>
      <c r="I33" s="12">
        <v>0</v>
      </c>
      <c r="J33" s="12">
        <f t="shared" si="1"/>
        <v>1865.5</v>
      </c>
      <c r="K33" s="12">
        <f>G33*7.1%</f>
        <v>4615</v>
      </c>
      <c r="L33" s="12">
        <f t="shared" si="2"/>
        <v>717.6</v>
      </c>
      <c r="M33" s="28">
        <f t="shared" ref="M33" si="55">+G33*3.04%</f>
        <v>1976</v>
      </c>
      <c r="N33" s="12">
        <f>G33*7.09%</f>
        <v>4608.5</v>
      </c>
      <c r="O33" s="12">
        <v>0</v>
      </c>
      <c r="P33" s="12">
        <f>J33+K33+L33+M33+N33</f>
        <v>13782.6</v>
      </c>
      <c r="Q33" s="35">
        <v>2046</v>
      </c>
      <c r="R33" s="12">
        <f t="shared" si="48"/>
        <v>10315.08</v>
      </c>
      <c r="S33" s="12">
        <f>+N33+L33+K33</f>
        <v>9941.1</v>
      </c>
      <c r="T33" s="12">
        <f t="shared" si="8"/>
        <v>54684.92</v>
      </c>
    </row>
    <row r="34" spans="1:20" s="13" customFormat="1" ht="12">
      <c r="A34" s="10">
        <f t="shared" si="9"/>
        <v>18</v>
      </c>
      <c r="B34" s="23" t="s">
        <v>54</v>
      </c>
      <c r="C34" s="11" t="s">
        <v>55</v>
      </c>
      <c r="D34" s="11" t="s">
        <v>30</v>
      </c>
      <c r="E34" s="10" t="s">
        <v>27</v>
      </c>
      <c r="F34" s="10" t="s">
        <v>28</v>
      </c>
      <c r="G34" s="12">
        <v>84500</v>
      </c>
      <c r="H34" s="12">
        <v>1359.09</v>
      </c>
      <c r="I34" s="12">
        <v>0</v>
      </c>
      <c r="J34" s="12">
        <f t="shared" si="1"/>
        <v>2425.15</v>
      </c>
      <c r="K34" s="12">
        <f t="shared" si="0"/>
        <v>5999.4999999999991</v>
      </c>
      <c r="L34" s="12">
        <f t="shared" si="2"/>
        <v>717.6</v>
      </c>
      <c r="M34" s="28">
        <f t="shared" ref="M34:M35" si="56">+G34*3.04%</f>
        <v>2568.8000000000002</v>
      </c>
      <c r="N34" s="12">
        <f t="shared" si="4"/>
        <v>5991.05</v>
      </c>
      <c r="O34" s="12">
        <v>0</v>
      </c>
      <c r="P34" s="12">
        <f t="shared" si="5"/>
        <v>17702.099999999999</v>
      </c>
      <c r="Q34" s="37">
        <v>18606</v>
      </c>
      <c r="R34" s="28">
        <f t="shared" si="48"/>
        <v>24959.040000000001</v>
      </c>
      <c r="S34" s="28">
        <f t="shared" ref="S34:S35" si="57">+N34+L34+K34</f>
        <v>12708.15</v>
      </c>
      <c r="T34" s="28">
        <f t="shared" si="8"/>
        <v>59540.959999999999</v>
      </c>
    </row>
    <row r="35" spans="1:20" s="13" customFormat="1" ht="12">
      <c r="A35" s="10">
        <f t="shared" si="9"/>
        <v>19</v>
      </c>
      <c r="B35" s="23" t="s">
        <v>54</v>
      </c>
      <c r="C35" s="11" t="s">
        <v>56</v>
      </c>
      <c r="D35" s="11" t="s">
        <v>57</v>
      </c>
      <c r="E35" s="10" t="s">
        <v>27</v>
      </c>
      <c r="F35" s="10" t="s">
        <v>39</v>
      </c>
      <c r="G35" s="12">
        <v>45000</v>
      </c>
      <c r="H35" s="12">
        <v>1148.33</v>
      </c>
      <c r="I35" s="12">
        <v>0</v>
      </c>
      <c r="J35" s="12">
        <f t="shared" si="1"/>
        <v>1291.5</v>
      </c>
      <c r="K35" s="12">
        <f t="shared" si="0"/>
        <v>3194.9999999999995</v>
      </c>
      <c r="L35" s="12">
        <f t="shared" ref="L35" si="58">G35*1.15%</f>
        <v>517.5</v>
      </c>
      <c r="M35" s="28">
        <f t="shared" si="56"/>
        <v>1368</v>
      </c>
      <c r="N35" s="12">
        <f t="shared" si="4"/>
        <v>3190.5</v>
      </c>
      <c r="O35" s="12">
        <v>0</v>
      </c>
      <c r="P35" s="12">
        <f t="shared" si="5"/>
        <v>9562.5</v>
      </c>
      <c r="Q35" s="35">
        <v>2396</v>
      </c>
      <c r="R35" s="12">
        <f t="shared" si="48"/>
        <v>6203.83</v>
      </c>
      <c r="S35" s="12">
        <f t="shared" si="57"/>
        <v>6903</v>
      </c>
      <c r="T35" s="28">
        <f t="shared" si="8"/>
        <v>38796.17</v>
      </c>
    </row>
    <row r="36" spans="1:20" s="13" customFormat="1" ht="12">
      <c r="A36" s="10">
        <f t="shared" si="9"/>
        <v>20</v>
      </c>
      <c r="B36" s="23" t="s">
        <v>0</v>
      </c>
      <c r="C36" s="11" t="s">
        <v>931</v>
      </c>
      <c r="D36" s="11" t="s">
        <v>947</v>
      </c>
      <c r="E36" s="10" t="s">
        <v>50</v>
      </c>
      <c r="F36" s="10" t="s">
        <v>39</v>
      </c>
      <c r="G36" s="12">
        <v>155000</v>
      </c>
      <c r="H36" s="12">
        <v>25042.74</v>
      </c>
      <c r="I36" s="12">
        <v>0</v>
      </c>
      <c r="J36" s="12">
        <f t="shared" ref="J36" si="59">+G36*2.87%</f>
        <v>4448.5</v>
      </c>
      <c r="K36" s="12">
        <f t="shared" ref="K36" si="60">G36*7.1%</f>
        <v>11004.999999999998</v>
      </c>
      <c r="L36" s="12">
        <f t="shared" ref="L36" si="61">62400*1.15%</f>
        <v>717.6</v>
      </c>
      <c r="M36" s="28">
        <f t="shared" ref="M36" si="62">+G36*3.04%</f>
        <v>4712</v>
      </c>
      <c r="N36" s="12">
        <f t="shared" ref="N36" si="63">G36*7.09%</f>
        <v>10989.5</v>
      </c>
      <c r="O36" s="12">
        <v>0</v>
      </c>
      <c r="P36" s="12">
        <f t="shared" ref="P36" si="64">J36+K36+L36+M36+N36</f>
        <v>31872.6</v>
      </c>
      <c r="Q36" s="35">
        <v>0</v>
      </c>
      <c r="R36" s="12">
        <f t="shared" ref="R36" si="65">+J36+M36+O36+Q36+H36+I36</f>
        <v>34203.240000000005</v>
      </c>
      <c r="S36" s="12">
        <f t="shared" ref="S36" si="66">+N36+L36+K36</f>
        <v>22712.1</v>
      </c>
      <c r="T36" s="28">
        <f t="shared" ref="T36" si="67">+G36-R36</f>
        <v>120796.76</v>
      </c>
    </row>
    <row r="37" spans="1:20" s="13" customFormat="1" ht="12">
      <c r="A37" s="10">
        <f t="shared" si="9"/>
        <v>21</v>
      </c>
      <c r="B37" s="23" t="s">
        <v>58</v>
      </c>
      <c r="C37" s="11" t="s">
        <v>59</v>
      </c>
      <c r="D37" s="11" t="s">
        <v>60</v>
      </c>
      <c r="E37" s="10" t="s">
        <v>43</v>
      </c>
      <c r="F37" s="10" t="s">
        <v>28</v>
      </c>
      <c r="G37" s="12">
        <v>115000</v>
      </c>
      <c r="H37" s="12">
        <v>11984.76</v>
      </c>
      <c r="I37" s="12">
        <v>0</v>
      </c>
      <c r="J37" s="12">
        <f t="shared" si="1"/>
        <v>3300.5</v>
      </c>
      <c r="K37" s="12">
        <f>G37*7.1%</f>
        <v>8164.9999999999991</v>
      </c>
      <c r="L37" s="12">
        <f t="shared" ref="L37" si="68">62400*1.15%</f>
        <v>717.6</v>
      </c>
      <c r="M37" s="28">
        <f t="shared" ref="M37:M39" si="69">+G37*3.04%</f>
        <v>3496</v>
      </c>
      <c r="N37" s="12">
        <f>G37*7.09%</f>
        <v>8153.5000000000009</v>
      </c>
      <c r="O37" s="35">
        <v>1350.12</v>
      </c>
      <c r="P37" s="12">
        <f>J37+K37+L37+M37+N37</f>
        <v>23832.600000000002</v>
      </c>
      <c r="Q37" s="37">
        <f>14746.12-O37</f>
        <v>13396</v>
      </c>
      <c r="R37" s="28">
        <f t="shared" si="48"/>
        <v>33527.379999999997</v>
      </c>
      <c r="S37" s="28">
        <f>+N37+L37+K37</f>
        <v>17036.099999999999</v>
      </c>
      <c r="T37" s="28">
        <f t="shared" si="8"/>
        <v>81472.62</v>
      </c>
    </row>
    <row r="38" spans="1:20" s="13" customFormat="1" ht="12">
      <c r="A38" s="10">
        <f t="shared" si="9"/>
        <v>22</v>
      </c>
      <c r="B38" s="23" t="s">
        <v>58</v>
      </c>
      <c r="C38" s="11" t="s">
        <v>1089</v>
      </c>
      <c r="D38" s="11" t="s">
        <v>1090</v>
      </c>
      <c r="E38" s="10" t="s">
        <v>27</v>
      </c>
      <c r="F38" s="10" t="s">
        <v>28</v>
      </c>
      <c r="G38" s="12">
        <v>65000</v>
      </c>
      <c r="H38" s="28">
        <v>4427.58</v>
      </c>
      <c r="I38" s="12">
        <v>0</v>
      </c>
      <c r="J38" s="12">
        <f t="shared" si="1"/>
        <v>1865.5</v>
      </c>
      <c r="K38" s="12">
        <f>G38*7.1%</f>
        <v>4615</v>
      </c>
      <c r="L38" s="12">
        <f t="shared" ref="L38" si="70">G38*1.15%</f>
        <v>747.5</v>
      </c>
      <c r="M38" s="28">
        <f t="shared" ref="M38" si="71">+G38*3.04%</f>
        <v>1976</v>
      </c>
      <c r="N38" s="12">
        <f>G38*7.09%</f>
        <v>4608.5</v>
      </c>
      <c r="O38" s="12">
        <v>0</v>
      </c>
      <c r="P38" s="12">
        <f>J38+K38+L38+M38+N38</f>
        <v>13812.5</v>
      </c>
      <c r="Q38" s="35">
        <v>0</v>
      </c>
      <c r="R38" s="12">
        <f t="shared" ref="R38" si="72">+J38+M38+O38+Q38+H38+I38</f>
        <v>8269.08</v>
      </c>
      <c r="S38" s="12">
        <f>+N38+L38+K38</f>
        <v>9971</v>
      </c>
      <c r="T38" s="28">
        <f t="shared" ref="T38" si="73">+G38-R38</f>
        <v>56730.92</v>
      </c>
    </row>
    <row r="39" spans="1:20" s="13" customFormat="1" ht="12">
      <c r="A39" s="10">
        <f t="shared" si="9"/>
        <v>23</v>
      </c>
      <c r="B39" s="23" t="s">
        <v>58</v>
      </c>
      <c r="C39" s="11" t="s">
        <v>61</v>
      </c>
      <c r="D39" s="11" t="s">
        <v>62</v>
      </c>
      <c r="E39" s="10" t="s">
        <v>27</v>
      </c>
      <c r="F39" s="10" t="s">
        <v>28</v>
      </c>
      <c r="G39" s="12">
        <v>49500</v>
      </c>
      <c r="H39" s="12">
        <v>1783.43</v>
      </c>
      <c r="I39" s="12">
        <v>0</v>
      </c>
      <c r="J39" s="12">
        <f t="shared" si="1"/>
        <v>1420.65</v>
      </c>
      <c r="K39" s="12">
        <f>G39*7.1%</f>
        <v>3514.4999999999995</v>
      </c>
      <c r="L39" s="12">
        <f t="shared" ref="L39" si="74">G39*1.15%</f>
        <v>569.25</v>
      </c>
      <c r="M39" s="28">
        <f t="shared" si="69"/>
        <v>1504.8</v>
      </c>
      <c r="N39" s="12">
        <f>G39*7.09%</f>
        <v>3509.55</v>
      </c>
      <c r="O39" s="12">
        <v>0</v>
      </c>
      <c r="P39" s="12">
        <f>J39+K39+L39+M39+N39</f>
        <v>10518.75</v>
      </c>
      <c r="Q39" s="35">
        <v>0</v>
      </c>
      <c r="R39" s="12">
        <f t="shared" si="48"/>
        <v>4708.88</v>
      </c>
      <c r="S39" s="12">
        <f>+N39+L39+K39</f>
        <v>7593.2999999999993</v>
      </c>
      <c r="T39" s="28">
        <f t="shared" si="8"/>
        <v>44791.12</v>
      </c>
    </row>
    <row r="40" spans="1:20" s="13" customFormat="1" ht="12">
      <c r="A40" s="10">
        <f t="shared" si="9"/>
        <v>24</v>
      </c>
      <c r="B40" s="23" t="s">
        <v>63</v>
      </c>
      <c r="C40" s="11" t="s">
        <v>64</v>
      </c>
      <c r="D40" s="11" t="s">
        <v>940</v>
      </c>
      <c r="E40" s="10" t="s">
        <v>43</v>
      </c>
      <c r="F40" s="10" t="s">
        <v>28</v>
      </c>
      <c r="G40" s="12">
        <v>65000</v>
      </c>
      <c r="H40" s="12">
        <v>4427.58</v>
      </c>
      <c r="I40" s="12">
        <v>0</v>
      </c>
      <c r="J40" s="12">
        <f t="shared" si="1"/>
        <v>1865.5</v>
      </c>
      <c r="K40" s="12">
        <f t="shared" si="0"/>
        <v>4615</v>
      </c>
      <c r="L40" s="12">
        <f t="shared" ref="L40:L48" si="75">62400*1.15%</f>
        <v>717.6</v>
      </c>
      <c r="M40" s="28">
        <f t="shared" ref="M40:M43" si="76">+G40*3.04%</f>
        <v>1976</v>
      </c>
      <c r="N40" s="12">
        <f t="shared" si="4"/>
        <v>4608.5</v>
      </c>
      <c r="O40" s="12">
        <v>0</v>
      </c>
      <c r="P40" s="12">
        <f t="shared" si="5"/>
        <v>13782.6</v>
      </c>
      <c r="Q40" s="35">
        <v>0</v>
      </c>
      <c r="R40" s="12">
        <f t="shared" si="48"/>
        <v>8269.08</v>
      </c>
      <c r="S40" s="12">
        <f t="shared" ref="S40:S43" si="77">+N40+L40+K40</f>
        <v>9941.1</v>
      </c>
      <c r="T40" s="28">
        <f t="shared" si="8"/>
        <v>56730.92</v>
      </c>
    </row>
    <row r="41" spans="1:20" s="13" customFormat="1" ht="12">
      <c r="A41" s="10">
        <f t="shared" si="9"/>
        <v>25</v>
      </c>
      <c r="B41" s="23" t="s">
        <v>63</v>
      </c>
      <c r="C41" s="11" t="s">
        <v>66</v>
      </c>
      <c r="D41" s="11" t="s">
        <v>948</v>
      </c>
      <c r="E41" s="10" t="s">
        <v>43</v>
      </c>
      <c r="F41" s="10" t="s">
        <v>28</v>
      </c>
      <c r="G41" s="12">
        <v>65000</v>
      </c>
      <c r="H41" s="12">
        <v>4427.58</v>
      </c>
      <c r="I41" s="12">
        <v>0</v>
      </c>
      <c r="J41" s="12">
        <f t="shared" si="1"/>
        <v>1865.5</v>
      </c>
      <c r="K41" s="12">
        <f t="shared" si="0"/>
        <v>4615</v>
      </c>
      <c r="L41" s="12">
        <f t="shared" si="75"/>
        <v>717.6</v>
      </c>
      <c r="M41" s="28">
        <f t="shared" si="76"/>
        <v>1976</v>
      </c>
      <c r="N41" s="12">
        <f t="shared" si="4"/>
        <v>4608.5</v>
      </c>
      <c r="O41" s="12">
        <v>0</v>
      </c>
      <c r="P41" s="12">
        <f t="shared" si="5"/>
        <v>13782.6</v>
      </c>
      <c r="Q41" s="35">
        <v>0</v>
      </c>
      <c r="R41" s="12">
        <f t="shared" si="48"/>
        <v>8269.08</v>
      </c>
      <c r="S41" s="12">
        <f t="shared" si="77"/>
        <v>9941.1</v>
      </c>
      <c r="T41" s="28">
        <f t="shared" si="8"/>
        <v>56730.92</v>
      </c>
    </row>
    <row r="42" spans="1:20" s="13" customFormat="1" ht="12">
      <c r="A42" s="10">
        <f t="shared" si="9"/>
        <v>26</v>
      </c>
      <c r="B42" s="23" t="s">
        <v>63</v>
      </c>
      <c r="C42" s="11" t="s">
        <v>67</v>
      </c>
      <c r="D42" s="11" t="s">
        <v>948</v>
      </c>
      <c r="E42" s="10" t="s">
        <v>43</v>
      </c>
      <c r="F42" s="10" t="s">
        <v>28</v>
      </c>
      <c r="G42" s="12">
        <v>65000</v>
      </c>
      <c r="H42" s="12">
        <v>4427.58</v>
      </c>
      <c r="I42" s="12">
        <v>0</v>
      </c>
      <c r="J42" s="12">
        <f t="shared" si="1"/>
        <v>1865.5</v>
      </c>
      <c r="K42" s="12">
        <f t="shared" si="0"/>
        <v>4615</v>
      </c>
      <c r="L42" s="12">
        <f t="shared" si="75"/>
        <v>717.6</v>
      </c>
      <c r="M42" s="28">
        <f t="shared" si="76"/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0</v>
      </c>
      <c r="R42" s="12">
        <f t="shared" si="48"/>
        <v>8269.08</v>
      </c>
      <c r="S42" s="12">
        <f t="shared" si="77"/>
        <v>9941.1</v>
      </c>
      <c r="T42" s="28">
        <f t="shared" si="8"/>
        <v>56730.92</v>
      </c>
    </row>
    <row r="43" spans="1:20" s="13" customFormat="1" ht="12">
      <c r="A43" s="10">
        <f t="shared" si="9"/>
        <v>27</v>
      </c>
      <c r="B43" s="23" t="s">
        <v>63</v>
      </c>
      <c r="C43" s="11" t="s">
        <v>69</v>
      </c>
      <c r="D43" s="11" t="s">
        <v>948</v>
      </c>
      <c r="E43" s="10" t="s">
        <v>43</v>
      </c>
      <c r="F43" s="10" t="s">
        <v>39</v>
      </c>
      <c r="G43" s="12">
        <v>65000</v>
      </c>
      <c r="H43" s="12">
        <v>4157.55</v>
      </c>
      <c r="I43" s="12">
        <v>0</v>
      </c>
      <c r="J43" s="12">
        <f t="shared" si="1"/>
        <v>1865.5</v>
      </c>
      <c r="K43" s="12">
        <f t="shared" si="0"/>
        <v>4615</v>
      </c>
      <c r="L43" s="12">
        <f t="shared" si="75"/>
        <v>717.6</v>
      </c>
      <c r="M43" s="28">
        <f t="shared" si="76"/>
        <v>1976</v>
      </c>
      <c r="N43" s="12">
        <f t="shared" si="4"/>
        <v>4608.5</v>
      </c>
      <c r="O43" s="35">
        <v>1350.12</v>
      </c>
      <c r="P43" s="12">
        <f t="shared" si="5"/>
        <v>13782.6</v>
      </c>
      <c r="Q43" s="37">
        <f>2350.12-O43</f>
        <v>1000</v>
      </c>
      <c r="R43" s="28">
        <f t="shared" si="48"/>
        <v>10349.17</v>
      </c>
      <c r="S43" s="28">
        <f t="shared" si="77"/>
        <v>9941.1</v>
      </c>
      <c r="T43" s="28">
        <f t="shared" si="8"/>
        <v>54650.83</v>
      </c>
    </row>
    <row r="44" spans="1:20" s="13" customFormat="1" ht="12">
      <c r="A44" s="10">
        <f t="shared" si="9"/>
        <v>28</v>
      </c>
      <c r="B44" s="23" t="s">
        <v>70</v>
      </c>
      <c r="C44" s="11" t="s">
        <v>1012</v>
      </c>
      <c r="D44" s="11" t="s">
        <v>72</v>
      </c>
      <c r="E44" s="10" t="s">
        <v>50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ref="J44" si="78">+G44*2.87%</f>
        <v>1865.5</v>
      </c>
      <c r="K44" s="12">
        <f t="shared" ref="K44" si="79">G44*7.1%</f>
        <v>4615</v>
      </c>
      <c r="L44" s="12">
        <f t="shared" si="75"/>
        <v>717.6</v>
      </c>
      <c r="M44" s="28">
        <f t="shared" ref="M44" si="80">+G44*3.04%</f>
        <v>1976</v>
      </c>
      <c r="N44" s="12">
        <f t="shared" ref="N44" si="81">G44*7.09%</f>
        <v>4608.5</v>
      </c>
      <c r="O44" s="12">
        <v>0</v>
      </c>
      <c r="P44" s="12">
        <f t="shared" ref="P44" si="82">J44+K44+L44+M44+N44</f>
        <v>13782.6</v>
      </c>
      <c r="Q44" s="35">
        <v>0</v>
      </c>
      <c r="R44" s="12">
        <f t="shared" ref="R44" si="83">+J44+M44+O44+Q44+H44+I44</f>
        <v>8269.08</v>
      </c>
      <c r="S44" s="12">
        <f>+N44+L44+K44</f>
        <v>9941.1</v>
      </c>
      <c r="T44" s="28">
        <f t="shared" ref="T44" si="84">+G44-R44</f>
        <v>56730.92</v>
      </c>
    </row>
    <row r="45" spans="1:20" s="13" customFormat="1" ht="12">
      <c r="A45" s="10">
        <f t="shared" si="9"/>
        <v>29</v>
      </c>
      <c r="B45" s="23" t="s">
        <v>73</v>
      </c>
      <c r="C45" s="36" t="s">
        <v>74</v>
      </c>
      <c r="D45" s="36" t="s">
        <v>962</v>
      </c>
      <c r="E45" s="15" t="s">
        <v>43</v>
      </c>
      <c r="F45" s="10" t="s">
        <v>39</v>
      </c>
      <c r="G45" s="12">
        <f>82251.13+32748.87</f>
        <v>115000</v>
      </c>
      <c r="H45" s="12">
        <v>15296.21</v>
      </c>
      <c r="I45" s="12">
        <v>0</v>
      </c>
      <c r="J45" s="12">
        <f t="shared" si="1"/>
        <v>3300.5</v>
      </c>
      <c r="K45" s="12">
        <f t="shared" si="0"/>
        <v>8164.9999999999991</v>
      </c>
      <c r="L45" s="12">
        <f t="shared" si="75"/>
        <v>717.6</v>
      </c>
      <c r="M45" s="28">
        <f t="shared" ref="M45:M50" si="85">+G45*3.04%</f>
        <v>3496</v>
      </c>
      <c r="N45" s="12">
        <f t="shared" si="4"/>
        <v>8153.5000000000009</v>
      </c>
      <c r="O45" s="12">
        <v>1350.12</v>
      </c>
      <c r="P45" s="12">
        <f t="shared" si="5"/>
        <v>23832.600000000002</v>
      </c>
      <c r="Q45" s="35">
        <f>2391.12-O45</f>
        <v>1041</v>
      </c>
      <c r="R45" s="12">
        <f t="shared" si="48"/>
        <v>24483.829999999998</v>
      </c>
      <c r="S45" s="12">
        <f t="shared" ref="S45:S49" si="86">+N45+L45+K45</f>
        <v>17036.099999999999</v>
      </c>
      <c r="T45" s="28">
        <f t="shared" si="8"/>
        <v>90516.17</v>
      </c>
    </row>
    <row r="46" spans="1:20" s="13" customFormat="1" ht="12">
      <c r="A46" s="10">
        <f t="shared" si="9"/>
        <v>30</v>
      </c>
      <c r="B46" s="23" t="s">
        <v>73</v>
      </c>
      <c r="C46" s="11" t="s">
        <v>76</v>
      </c>
      <c r="D46" s="11" t="s">
        <v>963</v>
      </c>
      <c r="E46" s="15" t="s">
        <v>43</v>
      </c>
      <c r="F46" s="10" t="s">
        <v>28</v>
      </c>
      <c r="G46" s="12">
        <v>65000</v>
      </c>
      <c r="H46" s="12">
        <v>4427.58</v>
      </c>
      <c r="I46" s="12">
        <v>0</v>
      </c>
      <c r="J46" s="12">
        <f t="shared" si="1"/>
        <v>1865.5</v>
      </c>
      <c r="K46" s="12">
        <f t="shared" si="0"/>
        <v>4615</v>
      </c>
      <c r="L46" s="12">
        <f t="shared" si="75"/>
        <v>717.6</v>
      </c>
      <c r="M46" s="28">
        <f t="shared" si="85"/>
        <v>1976</v>
      </c>
      <c r="N46" s="12">
        <f t="shared" si="4"/>
        <v>4608.5</v>
      </c>
      <c r="O46" s="12">
        <v>0</v>
      </c>
      <c r="P46" s="12">
        <f t="shared" si="5"/>
        <v>13782.6</v>
      </c>
      <c r="Q46" s="35">
        <v>29416.46</v>
      </c>
      <c r="R46" s="12">
        <f t="shared" si="48"/>
        <v>37685.54</v>
      </c>
      <c r="S46" s="12">
        <f t="shared" si="86"/>
        <v>9941.1</v>
      </c>
      <c r="T46" s="28">
        <f t="shared" si="8"/>
        <v>27314.46</v>
      </c>
    </row>
    <row r="47" spans="1:20" s="13" customFormat="1" ht="12">
      <c r="A47" s="10">
        <f t="shared" si="9"/>
        <v>31</v>
      </c>
      <c r="B47" s="23" t="s">
        <v>73</v>
      </c>
      <c r="C47" s="11" t="s">
        <v>77</v>
      </c>
      <c r="D47" s="11" t="s">
        <v>963</v>
      </c>
      <c r="E47" s="10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1"/>
        <v>1865.5</v>
      </c>
      <c r="K47" s="12">
        <f t="shared" si="0"/>
        <v>4615</v>
      </c>
      <c r="L47" s="12">
        <f t="shared" si="75"/>
        <v>717.6</v>
      </c>
      <c r="M47" s="28">
        <f t="shared" si="85"/>
        <v>1976</v>
      </c>
      <c r="N47" s="12">
        <f t="shared" si="4"/>
        <v>4608.5</v>
      </c>
      <c r="O47" s="12">
        <v>0</v>
      </c>
      <c r="P47" s="12">
        <f t="shared" si="5"/>
        <v>13782.6</v>
      </c>
      <c r="Q47" s="35">
        <v>0</v>
      </c>
      <c r="R47" s="12">
        <f t="shared" si="48"/>
        <v>8269.08</v>
      </c>
      <c r="S47" s="12">
        <f t="shared" si="86"/>
        <v>9941.1</v>
      </c>
      <c r="T47" s="28">
        <f t="shared" si="8"/>
        <v>56730.92</v>
      </c>
    </row>
    <row r="48" spans="1:20" s="13" customFormat="1" ht="12">
      <c r="A48" s="10">
        <f t="shared" si="9"/>
        <v>32</v>
      </c>
      <c r="B48" s="23" t="s">
        <v>73</v>
      </c>
      <c r="C48" s="11" t="s">
        <v>78</v>
      </c>
      <c r="D48" s="11" t="s">
        <v>963</v>
      </c>
      <c r="E48" s="10" t="s">
        <v>43</v>
      </c>
      <c r="F48" s="10" t="s">
        <v>28</v>
      </c>
      <c r="G48" s="12">
        <v>75000</v>
      </c>
      <c r="H48" s="12">
        <v>6309.38</v>
      </c>
      <c r="I48" s="12">
        <v>0</v>
      </c>
      <c r="J48" s="12">
        <f t="shared" si="1"/>
        <v>2152.5</v>
      </c>
      <c r="K48" s="12">
        <f t="shared" si="0"/>
        <v>5324.9999999999991</v>
      </c>
      <c r="L48" s="12">
        <f t="shared" si="75"/>
        <v>717.6</v>
      </c>
      <c r="M48" s="28">
        <f t="shared" si="85"/>
        <v>2280</v>
      </c>
      <c r="N48" s="12">
        <f t="shared" si="4"/>
        <v>5317.5</v>
      </c>
      <c r="O48" s="12">
        <v>0</v>
      </c>
      <c r="P48" s="12">
        <f t="shared" si="5"/>
        <v>15792.599999999999</v>
      </c>
      <c r="Q48" s="35">
        <v>0</v>
      </c>
      <c r="R48" s="12">
        <f t="shared" si="48"/>
        <v>10741.880000000001</v>
      </c>
      <c r="S48" s="12">
        <f t="shared" si="86"/>
        <v>11360.099999999999</v>
      </c>
      <c r="T48" s="28">
        <f t="shared" si="8"/>
        <v>64258.119999999995</v>
      </c>
    </row>
    <row r="49" spans="1:20" s="13" customFormat="1" ht="12">
      <c r="A49" s="10">
        <f t="shared" si="9"/>
        <v>33</v>
      </c>
      <c r="B49" s="23" t="s">
        <v>73</v>
      </c>
      <c r="C49" s="11" t="s">
        <v>79</v>
      </c>
      <c r="D49" s="11" t="s">
        <v>940</v>
      </c>
      <c r="E49" s="10" t="s">
        <v>50</v>
      </c>
      <c r="F49" s="10" t="s">
        <v>28</v>
      </c>
      <c r="G49" s="12">
        <v>65000</v>
      </c>
      <c r="H49" s="12">
        <v>4427.58</v>
      </c>
      <c r="I49" s="12">
        <v>0</v>
      </c>
      <c r="J49" s="12">
        <f t="shared" si="1"/>
        <v>1865.5</v>
      </c>
      <c r="K49" s="12">
        <f t="shared" si="0"/>
        <v>4615</v>
      </c>
      <c r="L49" s="12">
        <f t="shared" ref="L49:L50" si="87">G49*1.15%</f>
        <v>747.5</v>
      </c>
      <c r="M49" s="28">
        <f t="shared" si="85"/>
        <v>1976</v>
      </c>
      <c r="N49" s="12">
        <f t="shared" si="4"/>
        <v>4608.5</v>
      </c>
      <c r="O49" s="12">
        <v>0</v>
      </c>
      <c r="P49" s="12">
        <f t="shared" si="5"/>
        <v>13812.5</v>
      </c>
      <c r="Q49" s="35">
        <v>5496</v>
      </c>
      <c r="R49" s="12">
        <f t="shared" si="48"/>
        <v>13765.08</v>
      </c>
      <c r="S49" s="12">
        <f t="shared" si="86"/>
        <v>9971</v>
      </c>
      <c r="T49" s="28">
        <f t="shared" si="8"/>
        <v>51234.92</v>
      </c>
    </row>
    <row r="50" spans="1:20" s="13" customFormat="1" ht="12">
      <c r="A50" s="10">
        <f t="shared" si="9"/>
        <v>34</v>
      </c>
      <c r="B50" s="23" t="s">
        <v>1085</v>
      </c>
      <c r="C50" s="11" t="s">
        <v>1079</v>
      </c>
      <c r="D50" s="11" t="s">
        <v>1080</v>
      </c>
      <c r="E50" s="10" t="s">
        <v>43</v>
      </c>
      <c r="F50" s="10" t="s">
        <v>28</v>
      </c>
      <c r="G50" s="12">
        <v>155000</v>
      </c>
      <c r="H50" s="12">
        <v>25042.74</v>
      </c>
      <c r="I50" s="12"/>
      <c r="J50" s="12">
        <f t="shared" si="1"/>
        <v>4448.5</v>
      </c>
      <c r="K50" s="12">
        <f t="shared" si="0"/>
        <v>11004.999999999998</v>
      </c>
      <c r="L50" s="12">
        <f t="shared" si="87"/>
        <v>1782.5</v>
      </c>
      <c r="M50" s="28">
        <f t="shared" si="85"/>
        <v>4712</v>
      </c>
      <c r="N50" s="12">
        <f t="shared" si="4"/>
        <v>10989.5</v>
      </c>
      <c r="O50" s="12"/>
      <c r="P50" s="12">
        <f t="shared" si="5"/>
        <v>32937.5</v>
      </c>
      <c r="Q50" s="35">
        <v>0</v>
      </c>
      <c r="R50" s="12">
        <f t="shared" ref="R50" si="88">+J50+M50+O50+Q50+H50+I50</f>
        <v>34203.240000000005</v>
      </c>
      <c r="S50" s="12">
        <f t="shared" ref="S50" si="89">+N50+L50+K50</f>
        <v>23777</v>
      </c>
      <c r="T50" s="28">
        <f t="shared" ref="T50" si="90">+G50-R50</f>
        <v>120796.76</v>
      </c>
    </row>
    <row r="51" spans="1:20" s="13" customFormat="1" ht="12">
      <c r="A51" s="10">
        <f t="shared" si="9"/>
        <v>35</v>
      </c>
      <c r="B51" s="23" t="s">
        <v>80</v>
      </c>
      <c r="C51" s="11" t="s">
        <v>81</v>
      </c>
      <c r="D51" s="11" t="s">
        <v>1004</v>
      </c>
      <c r="E51" s="10" t="s">
        <v>50</v>
      </c>
      <c r="F51" s="10" t="s">
        <v>28</v>
      </c>
      <c r="G51" s="12">
        <v>115000</v>
      </c>
      <c r="H51" s="12">
        <v>15633.74</v>
      </c>
      <c r="I51" s="12">
        <v>0</v>
      </c>
      <c r="J51" s="12">
        <f t="shared" si="1"/>
        <v>3300.5</v>
      </c>
      <c r="K51" s="12">
        <f t="shared" si="0"/>
        <v>8164.9999999999991</v>
      </c>
      <c r="L51" s="12">
        <f>62400*1.15%</f>
        <v>717.6</v>
      </c>
      <c r="M51" s="28">
        <f t="shared" ref="M51:M55" si="91">+G51*3.04%</f>
        <v>3496</v>
      </c>
      <c r="N51" s="12">
        <f t="shared" si="4"/>
        <v>8153.5000000000009</v>
      </c>
      <c r="O51" s="12">
        <v>0</v>
      </c>
      <c r="P51" s="12">
        <f t="shared" si="5"/>
        <v>23832.600000000002</v>
      </c>
      <c r="Q51" s="35">
        <v>0</v>
      </c>
      <c r="R51" s="12">
        <f t="shared" si="48"/>
        <v>22430.239999999998</v>
      </c>
      <c r="S51" s="12">
        <f t="shared" ref="S51:S55" si="92">+N51+L51+K51</f>
        <v>17036.099999999999</v>
      </c>
      <c r="T51" s="28">
        <f t="shared" si="8"/>
        <v>92569.760000000009</v>
      </c>
    </row>
    <row r="52" spans="1:20" s="13" customFormat="1" ht="12">
      <c r="A52" s="10">
        <f t="shared" si="9"/>
        <v>36</v>
      </c>
      <c r="B52" s="23" t="s">
        <v>80</v>
      </c>
      <c r="C52" s="11" t="s">
        <v>82</v>
      </c>
      <c r="D52" s="11" t="s">
        <v>83</v>
      </c>
      <c r="E52" s="10" t="s">
        <v>43</v>
      </c>
      <c r="F52" s="10" t="s">
        <v>28</v>
      </c>
      <c r="G52" s="12">
        <v>65000</v>
      </c>
      <c r="H52" s="12">
        <v>4427.58</v>
      </c>
      <c r="I52" s="12">
        <v>0</v>
      </c>
      <c r="J52" s="12">
        <f t="shared" si="1"/>
        <v>1865.5</v>
      </c>
      <c r="K52" s="12">
        <f t="shared" si="0"/>
        <v>4615</v>
      </c>
      <c r="L52" s="12">
        <f t="shared" ref="L52:L60" si="93">62400*1.15%</f>
        <v>717.6</v>
      </c>
      <c r="M52" s="28">
        <f t="shared" si="91"/>
        <v>1976</v>
      </c>
      <c r="N52" s="12">
        <f t="shared" si="4"/>
        <v>4608.5</v>
      </c>
      <c r="O52" s="12">
        <v>0</v>
      </c>
      <c r="P52" s="12">
        <f t="shared" si="5"/>
        <v>13782.6</v>
      </c>
      <c r="Q52" s="35">
        <v>0</v>
      </c>
      <c r="R52" s="12">
        <f t="shared" si="48"/>
        <v>8269.08</v>
      </c>
      <c r="S52" s="12">
        <f t="shared" si="92"/>
        <v>9941.1</v>
      </c>
      <c r="T52" s="28">
        <f t="shared" si="8"/>
        <v>56730.92</v>
      </c>
    </row>
    <row r="53" spans="1:20" s="13" customFormat="1" ht="12">
      <c r="A53" s="10">
        <f t="shared" si="9"/>
        <v>37</v>
      </c>
      <c r="B53" s="23" t="s">
        <v>80</v>
      </c>
      <c r="C53" s="11" t="s">
        <v>84</v>
      </c>
      <c r="D53" s="11" t="s">
        <v>83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1"/>
        <v>1865.5</v>
      </c>
      <c r="K53" s="12">
        <f t="shared" si="0"/>
        <v>4615</v>
      </c>
      <c r="L53" s="12">
        <f t="shared" si="93"/>
        <v>717.6</v>
      </c>
      <c r="M53" s="28">
        <f t="shared" si="91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0</v>
      </c>
      <c r="R53" s="12">
        <f t="shared" si="48"/>
        <v>8269.08</v>
      </c>
      <c r="S53" s="12">
        <f t="shared" si="92"/>
        <v>9941.1</v>
      </c>
      <c r="T53" s="28">
        <f t="shared" si="8"/>
        <v>56730.92</v>
      </c>
    </row>
    <row r="54" spans="1:20" s="13" customFormat="1" ht="12">
      <c r="A54" s="10">
        <f t="shared" si="9"/>
        <v>38</v>
      </c>
      <c r="B54" s="23" t="s">
        <v>80</v>
      </c>
      <c r="C54" s="11" t="s">
        <v>85</v>
      </c>
      <c r="D54" s="11" t="s">
        <v>83</v>
      </c>
      <c r="E54" s="10" t="s">
        <v>43</v>
      </c>
      <c r="F54" s="10" t="s">
        <v>39</v>
      </c>
      <c r="G54" s="12">
        <v>65000</v>
      </c>
      <c r="H54" s="12">
        <v>4427.58</v>
      </c>
      <c r="I54" s="12">
        <v>0</v>
      </c>
      <c r="J54" s="12">
        <f t="shared" si="1"/>
        <v>1865.5</v>
      </c>
      <c r="K54" s="12">
        <f t="shared" si="0"/>
        <v>4615</v>
      </c>
      <c r="L54" s="12">
        <f t="shared" si="93"/>
        <v>717.6</v>
      </c>
      <c r="M54" s="28">
        <f t="shared" si="91"/>
        <v>1976</v>
      </c>
      <c r="N54" s="12">
        <f t="shared" si="4"/>
        <v>4608.5</v>
      </c>
      <c r="O54" s="12">
        <v>0</v>
      </c>
      <c r="P54" s="12">
        <f t="shared" si="5"/>
        <v>13782.6</v>
      </c>
      <c r="Q54" s="35">
        <v>0</v>
      </c>
      <c r="R54" s="12">
        <f t="shared" si="48"/>
        <v>8269.08</v>
      </c>
      <c r="S54" s="12">
        <f t="shared" si="92"/>
        <v>9941.1</v>
      </c>
      <c r="T54" s="28">
        <f t="shared" si="8"/>
        <v>56730.92</v>
      </c>
    </row>
    <row r="55" spans="1:20" s="30" customFormat="1" ht="12">
      <c r="A55" s="10">
        <f t="shared" si="9"/>
        <v>39</v>
      </c>
      <c r="B55" s="23" t="s">
        <v>80</v>
      </c>
      <c r="C55" s="11" t="s">
        <v>86</v>
      </c>
      <c r="D55" s="11" t="s">
        <v>83</v>
      </c>
      <c r="E55" s="10" t="s">
        <v>43</v>
      </c>
      <c r="F55" s="10" t="s">
        <v>28</v>
      </c>
      <c r="G55" s="12">
        <f>65000-45500</f>
        <v>19500</v>
      </c>
      <c r="H55" s="12">
        <v>0</v>
      </c>
      <c r="I55" s="12">
        <v>0</v>
      </c>
      <c r="J55" s="12">
        <f t="shared" si="1"/>
        <v>559.65</v>
      </c>
      <c r="K55" s="12">
        <f t="shared" si="0"/>
        <v>1384.4999999999998</v>
      </c>
      <c r="L55" s="12">
        <f t="shared" si="93"/>
        <v>717.6</v>
      </c>
      <c r="M55" s="28">
        <f t="shared" si="91"/>
        <v>592.79999999999995</v>
      </c>
      <c r="N55" s="12">
        <f t="shared" si="4"/>
        <v>1382.5500000000002</v>
      </c>
      <c r="O55" s="12">
        <v>0</v>
      </c>
      <c r="P55" s="12">
        <f t="shared" si="5"/>
        <v>4637.0999999999995</v>
      </c>
      <c r="Q55" s="35">
        <v>15046</v>
      </c>
      <c r="R55" s="12">
        <f t="shared" si="48"/>
        <v>16198.45</v>
      </c>
      <c r="S55" s="12">
        <f t="shared" si="92"/>
        <v>3484.6499999999996</v>
      </c>
      <c r="T55" s="28">
        <f t="shared" si="8"/>
        <v>3301.5499999999993</v>
      </c>
    </row>
    <row r="56" spans="1:20" s="13" customFormat="1" ht="12">
      <c r="A56" s="10">
        <f t="shared" si="9"/>
        <v>40</v>
      </c>
      <c r="B56" s="97" t="s">
        <v>1014</v>
      </c>
      <c r="C56" s="11" t="s">
        <v>1015</v>
      </c>
      <c r="D56" s="11" t="s">
        <v>1016</v>
      </c>
      <c r="E56" s="10" t="s">
        <v>50</v>
      </c>
      <c r="F56" s="10" t="s">
        <v>28</v>
      </c>
      <c r="G56" s="12">
        <v>75000</v>
      </c>
      <c r="H56" s="12">
        <v>6309.38</v>
      </c>
      <c r="I56" s="12">
        <v>0</v>
      </c>
      <c r="J56" s="12">
        <f t="shared" ref="J56" si="94">+G56*2.87%</f>
        <v>2152.5</v>
      </c>
      <c r="K56" s="12">
        <f t="shared" ref="K56" si="95">G56*7.1%</f>
        <v>5324.9999999999991</v>
      </c>
      <c r="L56" s="12">
        <f t="shared" si="93"/>
        <v>717.6</v>
      </c>
      <c r="M56" s="28">
        <f t="shared" ref="M56" si="96">+G56*3.04%</f>
        <v>2280</v>
      </c>
      <c r="N56" s="12">
        <f t="shared" ref="N56" si="97">G56*7.09%</f>
        <v>5317.5</v>
      </c>
      <c r="O56" s="12">
        <v>0</v>
      </c>
      <c r="P56" s="12">
        <f t="shared" ref="P56" si="98">J56+K56+L56+M56+N56</f>
        <v>15792.599999999999</v>
      </c>
      <c r="Q56" s="35">
        <v>0</v>
      </c>
      <c r="R56" s="12">
        <f t="shared" ref="R56" si="99">+J56+M56+O56+Q56+H56+I56</f>
        <v>10741.880000000001</v>
      </c>
      <c r="S56" s="12">
        <f t="shared" ref="S56" si="100">+N56+L56+K56</f>
        <v>11360.099999999999</v>
      </c>
      <c r="T56" s="28">
        <f t="shared" ref="T56" si="101">+G56-R56</f>
        <v>64258.119999999995</v>
      </c>
    </row>
    <row r="57" spans="1:20" s="13" customFormat="1" ht="12">
      <c r="A57" s="10">
        <f t="shared" si="9"/>
        <v>41</v>
      </c>
      <c r="B57" s="23" t="s">
        <v>960</v>
      </c>
      <c r="C57" s="11" t="s">
        <v>990</v>
      </c>
      <c r="D57" s="11" t="s">
        <v>942</v>
      </c>
      <c r="E57" s="10" t="s">
        <v>27</v>
      </c>
      <c r="F57" s="10" t="s">
        <v>28</v>
      </c>
      <c r="G57" s="12">
        <v>30000</v>
      </c>
      <c r="H57" s="12">
        <v>0</v>
      </c>
      <c r="I57" s="12">
        <v>0</v>
      </c>
      <c r="J57" s="12">
        <f t="shared" ref="J57" si="102">+G57*2.87%</f>
        <v>861</v>
      </c>
      <c r="K57" s="12">
        <f t="shared" ref="K57" si="103">G57*7.1%</f>
        <v>2130</v>
      </c>
      <c r="L57" s="12">
        <f t="shared" si="93"/>
        <v>717.6</v>
      </c>
      <c r="M57" s="28">
        <f t="shared" ref="M57" si="104">+G57*3.04%</f>
        <v>912</v>
      </c>
      <c r="N57" s="12">
        <f t="shared" ref="N57" si="105">G57*7.09%</f>
        <v>2127</v>
      </c>
      <c r="O57" s="12">
        <v>0</v>
      </c>
      <c r="P57" s="12">
        <f t="shared" si="5"/>
        <v>6747.6</v>
      </c>
      <c r="Q57" s="35">
        <v>0</v>
      </c>
      <c r="R57" s="12">
        <f t="shared" ref="R57" si="106">+J57+M57+O57+Q57+H57+I57</f>
        <v>1773</v>
      </c>
      <c r="S57" s="12">
        <f t="shared" ref="S57" si="107">+N57+L57+K57</f>
        <v>4974.6000000000004</v>
      </c>
      <c r="T57" s="28">
        <f t="shared" ref="T57" si="108">+G57-R57</f>
        <v>28227</v>
      </c>
    </row>
    <row r="58" spans="1:20" s="13" customFormat="1" ht="12">
      <c r="A58" s="10">
        <f t="shared" si="9"/>
        <v>42</v>
      </c>
      <c r="B58" s="23" t="s">
        <v>87</v>
      </c>
      <c r="C58" s="36" t="s">
        <v>88</v>
      </c>
      <c r="D58" s="36" t="s">
        <v>89</v>
      </c>
      <c r="E58" s="15" t="s">
        <v>27</v>
      </c>
      <c r="F58" s="15" t="s">
        <v>39</v>
      </c>
      <c r="G58" s="28">
        <v>101640.13</v>
      </c>
      <c r="H58" s="28">
        <v>12491.17</v>
      </c>
      <c r="I58" s="28">
        <v>0</v>
      </c>
      <c r="J58" s="28">
        <f t="shared" si="1"/>
        <v>2917.071731</v>
      </c>
      <c r="K58" s="28">
        <f t="shared" si="0"/>
        <v>7216.4492299999993</v>
      </c>
      <c r="L58" s="28">
        <f t="shared" si="93"/>
        <v>717.6</v>
      </c>
      <c r="M58" s="28">
        <f t="shared" ref="M58:M64" si="109">+G58*3.04%</f>
        <v>3089.8599520000002</v>
      </c>
      <c r="N58" s="28">
        <f t="shared" si="4"/>
        <v>7206.2852170000006</v>
      </c>
      <c r="O58" s="12">
        <v>0</v>
      </c>
      <c r="P58" s="28">
        <f t="shared" si="5"/>
        <v>21147.26613</v>
      </c>
      <c r="Q58" s="45">
        <v>60220.66</v>
      </c>
      <c r="R58" s="28">
        <f t="shared" si="48"/>
        <v>78718.761683000004</v>
      </c>
      <c r="S58" s="28">
        <f t="shared" ref="S58:S64" si="110">+N58+L58+K58</f>
        <v>15140.334447000001</v>
      </c>
      <c r="T58" s="28">
        <f t="shared" si="8"/>
        <v>22921.368317</v>
      </c>
    </row>
    <row r="59" spans="1:20" s="13" customFormat="1" ht="12">
      <c r="A59" s="10">
        <f t="shared" si="9"/>
        <v>43</v>
      </c>
      <c r="B59" s="23" t="s">
        <v>87</v>
      </c>
      <c r="C59" s="11" t="s">
        <v>90</v>
      </c>
      <c r="D59" s="11" t="s">
        <v>91</v>
      </c>
      <c r="E59" s="10" t="s">
        <v>27</v>
      </c>
      <c r="F59" s="10" t="s">
        <v>28</v>
      </c>
      <c r="G59" s="12">
        <v>85000</v>
      </c>
      <c r="H59" s="12">
        <v>8576.99</v>
      </c>
      <c r="I59" s="12">
        <v>0</v>
      </c>
      <c r="J59" s="12">
        <f t="shared" si="1"/>
        <v>2439.5</v>
      </c>
      <c r="K59" s="12">
        <f t="shared" si="0"/>
        <v>6034.9999999999991</v>
      </c>
      <c r="L59" s="12">
        <f t="shared" si="93"/>
        <v>717.6</v>
      </c>
      <c r="M59" s="28">
        <f t="shared" si="109"/>
        <v>2584</v>
      </c>
      <c r="N59" s="12">
        <f t="shared" si="4"/>
        <v>6026.5</v>
      </c>
      <c r="O59" s="12">
        <v>0</v>
      </c>
      <c r="P59" s="12">
        <f t="shared" si="5"/>
        <v>17802.599999999999</v>
      </c>
      <c r="Q59" s="35">
        <v>5046</v>
      </c>
      <c r="R59" s="12">
        <f t="shared" si="48"/>
        <v>18646.489999999998</v>
      </c>
      <c r="S59" s="12">
        <f t="shared" si="110"/>
        <v>12779.099999999999</v>
      </c>
      <c r="T59" s="28">
        <f t="shared" si="8"/>
        <v>66353.510000000009</v>
      </c>
    </row>
    <row r="60" spans="1:20" s="13" customFormat="1" ht="12">
      <c r="A60" s="10">
        <f t="shared" si="9"/>
        <v>44</v>
      </c>
      <c r="B60" s="23" t="s">
        <v>87</v>
      </c>
      <c r="C60" s="11" t="s">
        <v>92</v>
      </c>
      <c r="D60" s="11" t="s">
        <v>93</v>
      </c>
      <c r="E60" s="10" t="s">
        <v>27</v>
      </c>
      <c r="F60" s="10" t="s">
        <v>39</v>
      </c>
      <c r="G60" s="12">
        <v>65000</v>
      </c>
      <c r="H60" s="12">
        <v>4157.55</v>
      </c>
      <c r="I60" s="12">
        <v>0</v>
      </c>
      <c r="J60" s="12">
        <f t="shared" si="1"/>
        <v>1865.5</v>
      </c>
      <c r="K60" s="12">
        <f t="shared" si="0"/>
        <v>4615</v>
      </c>
      <c r="L60" s="12">
        <f t="shared" si="93"/>
        <v>717.6</v>
      </c>
      <c r="M60" s="28">
        <f t="shared" si="109"/>
        <v>1976</v>
      </c>
      <c r="N60" s="12">
        <f t="shared" si="4"/>
        <v>4608.5</v>
      </c>
      <c r="O60" s="35">
        <v>1350.12</v>
      </c>
      <c r="P60" s="12">
        <f t="shared" si="5"/>
        <v>13782.6</v>
      </c>
      <c r="Q60" s="35">
        <v>0</v>
      </c>
      <c r="R60" s="12">
        <f t="shared" si="48"/>
        <v>9349.17</v>
      </c>
      <c r="S60" s="12">
        <f t="shared" si="110"/>
        <v>9941.1</v>
      </c>
      <c r="T60" s="28">
        <f t="shared" si="8"/>
        <v>55650.83</v>
      </c>
    </row>
    <row r="61" spans="1:20" s="13" customFormat="1" ht="12">
      <c r="A61" s="10">
        <f t="shared" si="9"/>
        <v>45</v>
      </c>
      <c r="B61" s="23" t="s">
        <v>87</v>
      </c>
      <c r="C61" s="11" t="s">
        <v>94</v>
      </c>
      <c r="D61" s="11" t="s">
        <v>36</v>
      </c>
      <c r="E61" s="10" t="s">
        <v>27</v>
      </c>
      <c r="F61" s="10" t="s">
        <v>28</v>
      </c>
      <c r="G61" s="12">
        <v>50000</v>
      </c>
      <c r="H61" s="12">
        <v>1651.48</v>
      </c>
      <c r="I61" s="12">
        <v>0</v>
      </c>
      <c r="J61" s="12">
        <f t="shared" si="1"/>
        <v>1435</v>
      </c>
      <c r="K61" s="12">
        <f t="shared" si="0"/>
        <v>3549.9999999999995</v>
      </c>
      <c r="L61" s="12">
        <f t="shared" ref="L61:L64" si="111">G61*1.15%</f>
        <v>575</v>
      </c>
      <c r="M61" s="28">
        <f t="shared" si="109"/>
        <v>1520</v>
      </c>
      <c r="N61" s="12">
        <f t="shared" si="4"/>
        <v>3545.0000000000005</v>
      </c>
      <c r="O61" s="35">
        <v>1350.12</v>
      </c>
      <c r="P61" s="12">
        <f t="shared" si="5"/>
        <v>10625</v>
      </c>
      <c r="Q61" s="35">
        <v>0</v>
      </c>
      <c r="R61" s="12">
        <f t="shared" si="48"/>
        <v>5956.6</v>
      </c>
      <c r="S61" s="12">
        <f t="shared" si="110"/>
        <v>7670</v>
      </c>
      <c r="T61" s="28">
        <f t="shared" si="8"/>
        <v>44043.4</v>
      </c>
    </row>
    <row r="62" spans="1:20" s="30" customFormat="1" ht="12">
      <c r="A62" s="10">
        <f t="shared" si="9"/>
        <v>46</v>
      </c>
      <c r="B62" s="23" t="s">
        <v>87</v>
      </c>
      <c r="C62" s="11" t="s">
        <v>95</v>
      </c>
      <c r="D62" s="11" t="s">
        <v>36</v>
      </c>
      <c r="E62" s="10" t="s">
        <v>27</v>
      </c>
      <c r="F62" s="10" t="s">
        <v>28</v>
      </c>
      <c r="G62" s="12">
        <v>50000</v>
      </c>
      <c r="H62" s="12">
        <v>1854</v>
      </c>
      <c r="I62" s="12">
        <v>0</v>
      </c>
      <c r="J62" s="12">
        <f t="shared" si="1"/>
        <v>1435</v>
      </c>
      <c r="K62" s="12">
        <f t="shared" si="0"/>
        <v>3549.9999999999995</v>
      </c>
      <c r="L62" s="12">
        <f t="shared" si="111"/>
        <v>575</v>
      </c>
      <c r="M62" s="28">
        <f t="shared" si="109"/>
        <v>1520</v>
      </c>
      <c r="N62" s="12">
        <f t="shared" si="4"/>
        <v>3545.0000000000005</v>
      </c>
      <c r="O62" s="12">
        <v>0</v>
      </c>
      <c r="P62" s="12">
        <f t="shared" si="5"/>
        <v>10625</v>
      </c>
      <c r="Q62" s="37">
        <v>16173</v>
      </c>
      <c r="R62" s="28">
        <f t="shared" si="48"/>
        <v>20982</v>
      </c>
      <c r="S62" s="28">
        <f t="shared" si="110"/>
        <v>7670</v>
      </c>
      <c r="T62" s="28">
        <f t="shared" si="8"/>
        <v>29018</v>
      </c>
    </row>
    <row r="63" spans="1:20" s="30" customFormat="1" ht="12">
      <c r="A63" s="10">
        <f t="shared" si="9"/>
        <v>47</v>
      </c>
      <c r="B63" s="23" t="s">
        <v>87</v>
      </c>
      <c r="C63" s="11" t="s">
        <v>96</v>
      </c>
      <c r="D63" s="11" t="s">
        <v>91</v>
      </c>
      <c r="E63" s="10" t="s">
        <v>27</v>
      </c>
      <c r="F63" s="10" t="s">
        <v>28</v>
      </c>
      <c r="G63" s="12">
        <v>45000</v>
      </c>
      <c r="H63" s="12">
        <v>1148.33</v>
      </c>
      <c r="I63" s="12">
        <v>0</v>
      </c>
      <c r="J63" s="12">
        <f t="shared" si="1"/>
        <v>1291.5</v>
      </c>
      <c r="K63" s="12">
        <f t="shared" si="0"/>
        <v>3194.9999999999995</v>
      </c>
      <c r="L63" s="12">
        <f t="shared" si="111"/>
        <v>517.5</v>
      </c>
      <c r="M63" s="28">
        <f t="shared" si="109"/>
        <v>1368</v>
      </c>
      <c r="N63" s="12">
        <f t="shared" si="4"/>
        <v>3190.5</v>
      </c>
      <c r="O63" s="12">
        <v>0</v>
      </c>
      <c r="P63" s="12">
        <f t="shared" si="5"/>
        <v>9562.5</v>
      </c>
      <c r="Q63" s="35">
        <v>0</v>
      </c>
      <c r="R63" s="12">
        <f t="shared" si="48"/>
        <v>3807.83</v>
      </c>
      <c r="S63" s="12">
        <f t="shared" si="110"/>
        <v>6903</v>
      </c>
      <c r="T63" s="28">
        <f t="shared" si="8"/>
        <v>41192.17</v>
      </c>
    </row>
    <row r="64" spans="1:20" s="13" customFormat="1" ht="12">
      <c r="A64" s="10">
        <f t="shared" si="9"/>
        <v>48</v>
      </c>
      <c r="B64" s="23" t="s">
        <v>87</v>
      </c>
      <c r="C64" s="11" t="s">
        <v>97</v>
      </c>
      <c r="D64" s="11" t="s">
        <v>91</v>
      </c>
      <c r="E64" s="10" t="s">
        <v>27</v>
      </c>
      <c r="F64" s="10" t="s">
        <v>28</v>
      </c>
      <c r="G64" s="12">
        <v>45000</v>
      </c>
      <c r="H64" s="12">
        <v>1148.33</v>
      </c>
      <c r="I64" s="12">
        <v>0</v>
      </c>
      <c r="J64" s="12">
        <f t="shared" si="1"/>
        <v>1291.5</v>
      </c>
      <c r="K64" s="12">
        <f t="shared" si="0"/>
        <v>3194.9999999999995</v>
      </c>
      <c r="L64" s="12">
        <f t="shared" si="111"/>
        <v>517.5</v>
      </c>
      <c r="M64" s="28">
        <f t="shared" si="109"/>
        <v>1368</v>
      </c>
      <c r="N64" s="12">
        <f t="shared" si="4"/>
        <v>3190.5</v>
      </c>
      <c r="O64" s="12">
        <v>0</v>
      </c>
      <c r="P64" s="12">
        <f t="shared" si="5"/>
        <v>9562.5</v>
      </c>
      <c r="Q64" s="35">
        <v>0</v>
      </c>
      <c r="R64" s="12">
        <f t="shared" si="48"/>
        <v>3807.83</v>
      </c>
      <c r="S64" s="12">
        <f t="shared" si="110"/>
        <v>6903</v>
      </c>
      <c r="T64" s="28">
        <f>+G64-R64</f>
        <v>41192.17</v>
      </c>
    </row>
    <row r="65" spans="1:20" s="13" customFormat="1" ht="12">
      <c r="A65" s="10">
        <f t="shared" si="9"/>
        <v>49</v>
      </c>
      <c r="B65" s="23" t="s">
        <v>1075</v>
      </c>
      <c r="C65" s="36" t="s">
        <v>1060</v>
      </c>
      <c r="D65" s="36" t="s">
        <v>1072</v>
      </c>
      <c r="E65" s="15" t="s">
        <v>27</v>
      </c>
      <c r="F65" s="15" t="s">
        <v>39</v>
      </c>
      <c r="G65" s="28">
        <v>30000</v>
      </c>
      <c r="H65" s="28">
        <v>0</v>
      </c>
      <c r="I65" s="28">
        <v>0</v>
      </c>
      <c r="J65" s="28">
        <f t="shared" ref="J65" si="112">+G65*2.87%</f>
        <v>861</v>
      </c>
      <c r="K65" s="28">
        <f t="shared" ref="K65" si="113">G65*7.1%</f>
        <v>2130</v>
      </c>
      <c r="L65" s="28">
        <f t="shared" ref="L65" si="114">G65*1.15%</f>
        <v>345</v>
      </c>
      <c r="M65" s="28">
        <f t="shared" ref="M65" si="115">+G65*3.04%</f>
        <v>912</v>
      </c>
      <c r="N65" s="28">
        <f t="shared" ref="N65" si="116">G65*7.09%</f>
        <v>2127</v>
      </c>
      <c r="O65" s="12">
        <v>0</v>
      </c>
      <c r="P65" s="28">
        <f t="shared" ref="P65" si="117">J65+K65+L65+M65+N65</f>
        <v>6375</v>
      </c>
      <c r="Q65" s="37">
        <v>0</v>
      </c>
      <c r="R65" s="28">
        <f t="shared" ref="R65" si="118">+J65+M65+O65+Q65+H65+I65</f>
        <v>1773</v>
      </c>
      <c r="S65" s="28">
        <f t="shared" ref="S65" si="119">+N65+L65+K65</f>
        <v>4602</v>
      </c>
      <c r="T65" s="28">
        <f t="shared" ref="T65" si="120">+G65-R65</f>
        <v>28227</v>
      </c>
    </row>
    <row r="66" spans="1:20" s="13" customFormat="1" ht="12">
      <c r="A66" s="10">
        <f t="shared" si="9"/>
        <v>50</v>
      </c>
      <c r="B66" s="23" t="s">
        <v>1075</v>
      </c>
      <c r="C66" s="36" t="s">
        <v>1062</v>
      </c>
      <c r="D66" s="36" t="s">
        <v>1061</v>
      </c>
      <c r="E66" s="15" t="s">
        <v>27</v>
      </c>
      <c r="F66" s="15" t="s">
        <v>39</v>
      </c>
      <c r="G66" s="28">
        <v>30000</v>
      </c>
      <c r="H66" s="28">
        <v>0</v>
      </c>
      <c r="I66" s="28">
        <v>0</v>
      </c>
      <c r="J66" s="28">
        <f t="shared" ref="J66" si="121">+G66*2.87%</f>
        <v>861</v>
      </c>
      <c r="K66" s="28">
        <f t="shared" ref="K66" si="122">G66*7.1%</f>
        <v>2130</v>
      </c>
      <c r="L66" s="28">
        <f t="shared" ref="L66" si="123">G66*1.15%</f>
        <v>345</v>
      </c>
      <c r="M66" s="28">
        <f t="shared" ref="M66" si="124">+G66*3.04%</f>
        <v>912</v>
      </c>
      <c r="N66" s="28">
        <f t="shared" ref="N66" si="125">G66*7.09%</f>
        <v>2127</v>
      </c>
      <c r="O66" s="12">
        <v>0</v>
      </c>
      <c r="P66" s="28">
        <f t="shared" ref="P66" si="126">J66+K66+L66+M66+N66</f>
        <v>6375</v>
      </c>
      <c r="Q66" s="37">
        <v>0</v>
      </c>
      <c r="R66" s="28">
        <f t="shared" ref="R66" si="127">+J66+M66+O66+Q66+H66+I66</f>
        <v>1773</v>
      </c>
      <c r="S66" s="28">
        <f t="shared" ref="S66" si="128">+N66+L66+K66</f>
        <v>4602</v>
      </c>
      <c r="T66" s="28">
        <f t="shared" ref="T66" si="129">+G66-R66</f>
        <v>28227</v>
      </c>
    </row>
    <row r="67" spans="1:20" s="13" customFormat="1" ht="12">
      <c r="A67" s="10">
        <f t="shared" si="9"/>
        <v>51</v>
      </c>
      <c r="B67" s="23" t="s">
        <v>98</v>
      </c>
      <c r="C67" s="11" t="s">
        <v>99</v>
      </c>
      <c r="D67" s="11" t="s">
        <v>52</v>
      </c>
      <c r="E67" s="10" t="s">
        <v>27</v>
      </c>
      <c r="F67" s="10" t="s">
        <v>28</v>
      </c>
      <c r="G67" s="12">
        <v>90000</v>
      </c>
      <c r="H67" s="12">
        <v>9753.1200000000008</v>
      </c>
      <c r="I67" s="12">
        <v>0</v>
      </c>
      <c r="J67" s="12">
        <f t="shared" si="1"/>
        <v>2583</v>
      </c>
      <c r="K67" s="12">
        <f t="shared" si="0"/>
        <v>6389.9999999999991</v>
      </c>
      <c r="L67" s="12">
        <f t="shared" ref="L67" si="130">62400*1.15%</f>
        <v>717.6</v>
      </c>
      <c r="M67" s="28">
        <f t="shared" ref="M67:M73" si="131">+G67*3.04%</f>
        <v>2736</v>
      </c>
      <c r="N67" s="12">
        <f t="shared" si="4"/>
        <v>6381</v>
      </c>
      <c r="O67" s="12">
        <v>0</v>
      </c>
      <c r="P67" s="12">
        <f t="shared" si="5"/>
        <v>18807.599999999999</v>
      </c>
      <c r="Q67" s="35">
        <v>0</v>
      </c>
      <c r="R67" s="12">
        <f t="shared" si="48"/>
        <v>15072.12</v>
      </c>
      <c r="S67" s="12">
        <f t="shared" ref="S67:S73" si="132">+N67+L67+K67</f>
        <v>13488.599999999999</v>
      </c>
      <c r="T67" s="28">
        <f t="shared" ref="T67:T117" si="133">+G67-R67</f>
        <v>74927.88</v>
      </c>
    </row>
    <row r="68" spans="1:20" s="13" customFormat="1" ht="12">
      <c r="A68" s="10">
        <f t="shared" si="9"/>
        <v>52</v>
      </c>
      <c r="B68" s="23" t="s">
        <v>98</v>
      </c>
      <c r="C68" s="11" t="s">
        <v>102</v>
      </c>
      <c r="D68" s="11" t="s">
        <v>103</v>
      </c>
      <c r="E68" s="10" t="s">
        <v>27</v>
      </c>
      <c r="F68" s="10" t="s">
        <v>28</v>
      </c>
      <c r="G68" s="12">
        <v>42966</v>
      </c>
      <c r="H68" s="12">
        <v>861.26</v>
      </c>
      <c r="I68" s="12">
        <v>0</v>
      </c>
      <c r="J68" s="12">
        <f t="shared" si="1"/>
        <v>1233.1242</v>
      </c>
      <c r="K68" s="12">
        <f t="shared" si="0"/>
        <v>3050.5859999999998</v>
      </c>
      <c r="L68" s="12">
        <f t="shared" ref="L68:L73" si="134">G68*1.15%</f>
        <v>494.10899999999998</v>
      </c>
      <c r="M68" s="28">
        <f t="shared" si="131"/>
        <v>1306.1664000000001</v>
      </c>
      <c r="N68" s="12">
        <f t="shared" si="4"/>
        <v>3046.2894000000001</v>
      </c>
      <c r="O68" s="12">
        <v>0</v>
      </c>
      <c r="P68" s="12">
        <f t="shared" si="5"/>
        <v>9130.2749999999996</v>
      </c>
      <c r="Q68" s="35">
        <v>7004.94</v>
      </c>
      <c r="R68" s="12">
        <f t="shared" si="48"/>
        <v>10405.490599999999</v>
      </c>
      <c r="S68" s="12">
        <f t="shared" si="132"/>
        <v>6590.9843999999994</v>
      </c>
      <c r="T68" s="28">
        <f t="shared" si="133"/>
        <v>32560.509400000003</v>
      </c>
    </row>
    <row r="69" spans="1:20" s="13" customFormat="1" ht="12">
      <c r="A69" s="10">
        <f t="shared" si="9"/>
        <v>53</v>
      </c>
      <c r="B69" s="23" t="s">
        <v>98</v>
      </c>
      <c r="C69" s="11" t="s">
        <v>988</v>
      </c>
      <c r="D69" s="11" t="s">
        <v>110</v>
      </c>
      <c r="E69" s="10" t="s">
        <v>27</v>
      </c>
      <c r="F69" s="10" t="s">
        <v>28</v>
      </c>
      <c r="G69" s="12">
        <v>30000</v>
      </c>
      <c r="H69" s="12">
        <v>0</v>
      </c>
      <c r="I69" s="12">
        <v>0</v>
      </c>
      <c r="J69" s="12">
        <f t="shared" si="1"/>
        <v>861</v>
      </c>
      <c r="K69" s="12">
        <f t="shared" si="0"/>
        <v>2130</v>
      </c>
      <c r="L69" s="12">
        <f t="shared" si="134"/>
        <v>345</v>
      </c>
      <c r="M69" s="28">
        <f t="shared" si="131"/>
        <v>912</v>
      </c>
      <c r="N69" s="12">
        <f t="shared" si="4"/>
        <v>2127</v>
      </c>
      <c r="O69" s="12">
        <v>0</v>
      </c>
      <c r="P69" s="12">
        <f t="shared" si="5"/>
        <v>6375</v>
      </c>
      <c r="Q69" s="35">
        <v>0</v>
      </c>
      <c r="R69" s="12">
        <f t="shared" si="48"/>
        <v>1773</v>
      </c>
      <c r="S69" s="12">
        <f t="shared" si="132"/>
        <v>4602</v>
      </c>
      <c r="T69" s="28">
        <f t="shared" si="133"/>
        <v>28227</v>
      </c>
    </row>
    <row r="70" spans="1:20" s="13" customFormat="1" ht="12">
      <c r="A70" s="10">
        <f t="shared" si="9"/>
        <v>54</v>
      </c>
      <c r="B70" s="23" t="s">
        <v>98</v>
      </c>
      <c r="C70" s="11" t="s">
        <v>1030</v>
      </c>
      <c r="D70" s="11" t="s">
        <v>1031</v>
      </c>
      <c r="E70" s="10" t="s">
        <v>27</v>
      </c>
      <c r="F70" s="10" t="s">
        <v>28</v>
      </c>
      <c r="G70" s="12">
        <v>45000</v>
      </c>
      <c r="H70" s="12">
        <v>1148.33</v>
      </c>
      <c r="I70" s="12">
        <v>0</v>
      </c>
      <c r="J70" s="12">
        <f t="shared" ref="J70" si="135">+G70*2.87%</f>
        <v>1291.5</v>
      </c>
      <c r="K70" s="12">
        <f t="shared" ref="K70" si="136">G70*7.1%</f>
        <v>3194.9999999999995</v>
      </c>
      <c r="L70" s="12">
        <f t="shared" si="134"/>
        <v>517.5</v>
      </c>
      <c r="M70" s="28">
        <f t="shared" si="131"/>
        <v>1368</v>
      </c>
      <c r="N70" s="12">
        <f t="shared" ref="N70" si="137">G70*7.09%</f>
        <v>3190.5</v>
      </c>
      <c r="O70" s="12">
        <v>0</v>
      </c>
      <c r="P70" s="12">
        <f t="shared" ref="P70" si="138">J70+K70+L70+M70+N70</f>
        <v>9562.5</v>
      </c>
      <c r="Q70" s="35">
        <v>0</v>
      </c>
      <c r="R70" s="12">
        <f t="shared" ref="R70" si="139">+J70+M70+O70+Q70+H70+I70</f>
        <v>3807.83</v>
      </c>
      <c r="S70" s="12">
        <f t="shared" si="132"/>
        <v>6903</v>
      </c>
      <c r="T70" s="28">
        <f t="shared" si="133"/>
        <v>41192.17</v>
      </c>
    </row>
    <row r="71" spans="1:20" s="13" customFormat="1" ht="12">
      <c r="A71" s="10">
        <f t="shared" si="9"/>
        <v>55</v>
      </c>
      <c r="B71" s="23" t="s">
        <v>98</v>
      </c>
      <c r="C71" s="11" t="s">
        <v>104</v>
      </c>
      <c r="D71" s="11" t="s">
        <v>36</v>
      </c>
      <c r="E71" s="10" t="s">
        <v>27</v>
      </c>
      <c r="F71" s="10" t="s">
        <v>28</v>
      </c>
      <c r="G71" s="12">
        <v>50000</v>
      </c>
      <c r="H71" s="12">
        <v>1651.48</v>
      </c>
      <c r="I71" s="12">
        <v>0</v>
      </c>
      <c r="J71" s="12">
        <f t="shared" si="1"/>
        <v>1435</v>
      </c>
      <c r="K71" s="12">
        <f t="shared" si="0"/>
        <v>3549.9999999999995</v>
      </c>
      <c r="L71" s="12">
        <f t="shared" si="134"/>
        <v>575</v>
      </c>
      <c r="M71" s="28">
        <f t="shared" si="131"/>
        <v>1520</v>
      </c>
      <c r="N71" s="12">
        <f t="shared" si="4"/>
        <v>3545.0000000000005</v>
      </c>
      <c r="O71" s="35">
        <v>1350.12</v>
      </c>
      <c r="P71" s="12">
        <f t="shared" si="5"/>
        <v>10625</v>
      </c>
      <c r="Q71" s="35">
        <f>34681.05-1350.12</f>
        <v>33330.93</v>
      </c>
      <c r="R71" s="12">
        <f t="shared" si="48"/>
        <v>39287.530000000006</v>
      </c>
      <c r="S71" s="12">
        <f t="shared" si="132"/>
        <v>7670</v>
      </c>
      <c r="T71" s="28">
        <f t="shared" si="133"/>
        <v>10712.469999999994</v>
      </c>
    </row>
    <row r="72" spans="1:20" s="13" customFormat="1" ht="12">
      <c r="A72" s="10">
        <f t="shared" si="9"/>
        <v>56</v>
      </c>
      <c r="B72" s="23" t="s">
        <v>98</v>
      </c>
      <c r="C72" s="11" t="s">
        <v>105</v>
      </c>
      <c r="D72" s="11" t="s">
        <v>106</v>
      </c>
      <c r="E72" s="10" t="s">
        <v>27</v>
      </c>
      <c r="F72" s="10" t="s">
        <v>39</v>
      </c>
      <c r="G72" s="12">
        <v>38889.199999999997</v>
      </c>
      <c r="H72" s="12">
        <v>285.88</v>
      </c>
      <c r="I72" s="12">
        <v>0</v>
      </c>
      <c r="J72" s="12">
        <f t="shared" si="1"/>
        <v>1116.12004</v>
      </c>
      <c r="K72" s="12">
        <f t="shared" si="0"/>
        <v>2761.1331999999998</v>
      </c>
      <c r="L72" s="12">
        <f t="shared" si="134"/>
        <v>447.22579999999994</v>
      </c>
      <c r="M72" s="28">
        <f t="shared" si="131"/>
        <v>1182.2316799999999</v>
      </c>
      <c r="N72" s="12">
        <f t="shared" si="4"/>
        <v>2757.2442799999999</v>
      </c>
      <c r="O72" s="12">
        <v>0</v>
      </c>
      <c r="P72" s="12">
        <f t="shared" si="5"/>
        <v>8263.9549999999999</v>
      </c>
      <c r="Q72" s="35">
        <v>5046</v>
      </c>
      <c r="R72" s="12">
        <f t="shared" si="48"/>
        <v>7630.2317199999998</v>
      </c>
      <c r="S72" s="12">
        <f t="shared" si="132"/>
        <v>5965.6032799999994</v>
      </c>
      <c r="T72" s="28">
        <f t="shared" si="133"/>
        <v>31258.968279999997</v>
      </c>
    </row>
    <row r="73" spans="1:20" s="13" customFormat="1" ht="12">
      <c r="A73" s="10">
        <f t="shared" si="9"/>
        <v>57</v>
      </c>
      <c r="B73" s="23" t="s">
        <v>98</v>
      </c>
      <c r="C73" s="11" t="s">
        <v>107</v>
      </c>
      <c r="D73" s="11" t="s">
        <v>108</v>
      </c>
      <c r="E73" s="10" t="s">
        <v>27</v>
      </c>
      <c r="F73" s="10" t="s">
        <v>28</v>
      </c>
      <c r="G73" s="12">
        <v>36750</v>
      </c>
      <c r="H73" s="12">
        <v>0</v>
      </c>
      <c r="I73" s="12">
        <v>0</v>
      </c>
      <c r="J73" s="12">
        <f t="shared" si="1"/>
        <v>1054.7249999999999</v>
      </c>
      <c r="K73" s="12">
        <f t="shared" si="0"/>
        <v>2609.2499999999995</v>
      </c>
      <c r="L73" s="12">
        <f t="shared" si="134"/>
        <v>422.625</v>
      </c>
      <c r="M73" s="28">
        <f t="shared" si="131"/>
        <v>1117.2</v>
      </c>
      <c r="N73" s="12">
        <f t="shared" si="4"/>
        <v>2605.5750000000003</v>
      </c>
      <c r="O73" s="12">
        <v>0</v>
      </c>
      <c r="P73" s="12">
        <f t="shared" si="5"/>
        <v>7809.375</v>
      </c>
      <c r="Q73" s="35">
        <v>18794.64</v>
      </c>
      <c r="R73" s="12">
        <f t="shared" si="48"/>
        <v>20966.564999999999</v>
      </c>
      <c r="S73" s="12">
        <f t="shared" si="132"/>
        <v>5637.45</v>
      </c>
      <c r="T73" s="28">
        <f t="shared" si="133"/>
        <v>15783.435000000001</v>
      </c>
    </row>
    <row r="74" spans="1:20" s="13" customFormat="1" ht="12">
      <c r="A74" s="10">
        <f t="shared" si="9"/>
        <v>58</v>
      </c>
      <c r="B74" s="23" t="s">
        <v>111</v>
      </c>
      <c r="C74" s="11" t="s">
        <v>112</v>
      </c>
      <c r="D74" s="11" t="s">
        <v>951</v>
      </c>
      <c r="E74" s="10" t="s">
        <v>27</v>
      </c>
      <c r="F74" s="10" t="s">
        <v>28</v>
      </c>
      <c r="G74" s="12">
        <v>149500</v>
      </c>
      <c r="H74" s="12">
        <v>23411.48</v>
      </c>
      <c r="I74" s="12">
        <v>0</v>
      </c>
      <c r="J74" s="12">
        <f t="shared" si="1"/>
        <v>4290.6499999999996</v>
      </c>
      <c r="K74" s="12">
        <f t="shared" si="0"/>
        <v>10614.499999999998</v>
      </c>
      <c r="L74" s="12">
        <f t="shared" ref="L74:L77" si="140">62400*1.15%</f>
        <v>717.6</v>
      </c>
      <c r="M74" s="28">
        <f t="shared" ref="M74:M78" si="141">+G74*3.04%</f>
        <v>4544.8</v>
      </c>
      <c r="N74" s="12">
        <f t="shared" si="4"/>
        <v>10599.550000000001</v>
      </c>
      <c r="O74" s="35">
        <v>1350.12</v>
      </c>
      <c r="P74" s="12">
        <f t="shared" si="5"/>
        <v>30767.1</v>
      </c>
      <c r="Q74" s="37">
        <f>38033.25-O74</f>
        <v>36683.129999999997</v>
      </c>
      <c r="R74" s="28">
        <f t="shared" si="48"/>
        <v>70280.179999999993</v>
      </c>
      <c r="S74" s="28">
        <f t="shared" ref="S74:S78" si="142">+N74+L74+K74</f>
        <v>21931.65</v>
      </c>
      <c r="T74" s="28">
        <f t="shared" si="133"/>
        <v>79219.820000000007</v>
      </c>
    </row>
    <row r="75" spans="1:20" s="13" customFormat="1" ht="12">
      <c r="A75" s="10">
        <f t="shared" si="9"/>
        <v>59</v>
      </c>
      <c r="B75" s="23" t="s">
        <v>111</v>
      </c>
      <c r="C75" s="11" t="s">
        <v>113</v>
      </c>
      <c r="D75" s="11" t="s">
        <v>937</v>
      </c>
      <c r="E75" s="10" t="s">
        <v>43</v>
      </c>
      <c r="F75" s="10" t="s">
        <v>28</v>
      </c>
      <c r="G75" s="12">
        <f>65000+10000</f>
        <v>75000</v>
      </c>
      <c r="H75" s="12">
        <v>6309.38</v>
      </c>
      <c r="I75" s="12">
        <v>0</v>
      </c>
      <c r="J75" s="12">
        <f t="shared" si="1"/>
        <v>2152.5</v>
      </c>
      <c r="K75" s="12">
        <f t="shared" si="0"/>
        <v>5324.9999999999991</v>
      </c>
      <c r="L75" s="12">
        <f t="shared" si="140"/>
        <v>717.6</v>
      </c>
      <c r="M75" s="28">
        <f t="shared" si="141"/>
        <v>2280</v>
      </c>
      <c r="N75" s="12">
        <f t="shared" si="4"/>
        <v>5317.5</v>
      </c>
      <c r="O75" s="12">
        <v>0</v>
      </c>
      <c r="P75" s="12">
        <f t="shared" si="5"/>
        <v>15792.599999999999</v>
      </c>
      <c r="Q75" s="35">
        <v>2296</v>
      </c>
      <c r="R75" s="12">
        <f t="shared" si="48"/>
        <v>13037.880000000001</v>
      </c>
      <c r="S75" s="12">
        <f t="shared" si="142"/>
        <v>11360.099999999999</v>
      </c>
      <c r="T75" s="28">
        <f t="shared" si="133"/>
        <v>61962.119999999995</v>
      </c>
    </row>
    <row r="76" spans="1:20" s="13" customFormat="1" ht="12">
      <c r="A76" s="10">
        <f t="shared" si="9"/>
        <v>60</v>
      </c>
      <c r="B76" s="23" t="s">
        <v>111</v>
      </c>
      <c r="C76" s="11" t="s">
        <v>114</v>
      </c>
      <c r="D76" s="11" t="s">
        <v>937</v>
      </c>
      <c r="E76" s="10" t="s">
        <v>43</v>
      </c>
      <c r="F76" s="10" t="s">
        <v>39</v>
      </c>
      <c r="G76" s="12">
        <f t="shared" ref="G76:G77" si="143">65000+10000</f>
        <v>75000</v>
      </c>
      <c r="H76" s="12">
        <v>6039.35</v>
      </c>
      <c r="I76" s="12">
        <v>0</v>
      </c>
      <c r="J76" s="12">
        <f t="shared" si="1"/>
        <v>2152.5</v>
      </c>
      <c r="K76" s="12">
        <f t="shared" si="0"/>
        <v>5324.9999999999991</v>
      </c>
      <c r="L76" s="12">
        <f t="shared" si="140"/>
        <v>717.6</v>
      </c>
      <c r="M76" s="28">
        <f t="shared" si="141"/>
        <v>2280</v>
      </c>
      <c r="N76" s="12">
        <f t="shared" si="4"/>
        <v>5317.5</v>
      </c>
      <c r="O76" s="35">
        <v>1350.12</v>
      </c>
      <c r="P76" s="12">
        <f t="shared" si="5"/>
        <v>15792.599999999999</v>
      </c>
      <c r="Q76" s="35">
        <v>0</v>
      </c>
      <c r="R76" s="12">
        <f t="shared" si="48"/>
        <v>11821.970000000001</v>
      </c>
      <c r="S76" s="12">
        <f t="shared" si="142"/>
        <v>11360.099999999999</v>
      </c>
      <c r="T76" s="28">
        <f t="shared" si="133"/>
        <v>63178.03</v>
      </c>
    </row>
    <row r="77" spans="1:20" s="13" customFormat="1" ht="12">
      <c r="A77" s="10">
        <f t="shared" si="9"/>
        <v>61</v>
      </c>
      <c r="B77" s="23" t="s">
        <v>111</v>
      </c>
      <c r="C77" s="11" t="s">
        <v>115</v>
      </c>
      <c r="D77" s="11" t="s">
        <v>937</v>
      </c>
      <c r="E77" s="10" t="s">
        <v>43</v>
      </c>
      <c r="F77" s="10" t="s">
        <v>28</v>
      </c>
      <c r="G77" s="12">
        <f t="shared" si="143"/>
        <v>75000</v>
      </c>
      <c r="H77" s="12">
        <v>6309.38</v>
      </c>
      <c r="I77" s="12">
        <v>0</v>
      </c>
      <c r="J77" s="12">
        <f t="shared" si="1"/>
        <v>2152.5</v>
      </c>
      <c r="K77" s="12">
        <f t="shared" si="0"/>
        <v>5324.9999999999991</v>
      </c>
      <c r="L77" s="12">
        <f t="shared" si="140"/>
        <v>717.6</v>
      </c>
      <c r="M77" s="28">
        <f t="shared" si="141"/>
        <v>2280</v>
      </c>
      <c r="N77" s="12">
        <f t="shared" si="4"/>
        <v>5317.5</v>
      </c>
      <c r="O77" s="12">
        <v>0</v>
      </c>
      <c r="P77" s="12">
        <f t="shared" si="5"/>
        <v>15792.599999999999</v>
      </c>
      <c r="Q77" s="35">
        <v>2296</v>
      </c>
      <c r="R77" s="12">
        <f t="shared" si="48"/>
        <v>13037.880000000001</v>
      </c>
      <c r="S77" s="12">
        <f t="shared" si="142"/>
        <v>11360.099999999999</v>
      </c>
      <c r="T77" s="28">
        <f t="shared" si="133"/>
        <v>61962.119999999995</v>
      </c>
    </row>
    <row r="78" spans="1:20" s="13" customFormat="1" ht="12">
      <c r="A78" s="10">
        <f t="shared" si="9"/>
        <v>62</v>
      </c>
      <c r="B78" s="23" t="s">
        <v>111</v>
      </c>
      <c r="C78" s="11" t="s">
        <v>116</v>
      </c>
      <c r="D78" s="11" t="s">
        <v>62</v>
      </c>
      <c r="E78" s="10" t="s">
        <v>27</v>
      </c>
      <c r="F78" s="10" t="s">
        <v>28</v>
      </c>
      <c r="G78" s="12">
        <v>30000</v>
      </c>
      <c r="H78" s="12">
        <v>0</v>
      </c>
      <c r="I78" s="12">
        <v>0</v>
      </c>
      <c r="J78" s="12">
        <f t="shared" si="1"/>
        <v>861</v>
      </c>
      <c r="K78" s="12">
        <f t="shared" si="0"/>
        <v>2130</v>
      </c>
      <c r="L78" s="12">
        <f t="shared" ref="L78" si="144">G78*1.15%</f>
        <v>345</v>
      </c>
      <c r="M78" s="28">
        <f t="shared" si="141"/>
        <v>912</v>
      </c>
      <c r="N78" s="12">
        <f t="shared" si="4"/>
        <v>2127</v>
      </c>
      <c r="O78" s="12">
        <v>0</v>
      </c>
      <c r="P78" s="12">
        <f t="shared" si="5"/>
        <v>6375</v>
      </c>
      <c r="Q78" s="35">
        <v>0</v>
      </c>
      <c r="R78" s="12">
        <f t="shared" si="48"/>
        <v>1773</v>
      </c>
      <c r="S78" s="12">
        <f t="shared" si="142"/>
        <v>4602</v>
      </c>
      <c r="T78" s="28">
        <f t="shared" si="133"/>
        <v>28227</v>
      </c>
    </row>
    <row r="79" spans="1:20" s="13" customFormat="1" ht="12">
      <c r="A79" s="10">
        <f t="shared" si="9"/>
        <v>63</v>
      </c>
      <c r="B79" s="23" t="s">
        <v>117</v>
      </c>
      <c r="C79" s="36" t="s">
        <v>118</v>
      </c>
      <c r="D79" s="36" t="s">
        <v>65</v>
      </c>
      <c r="E79" s="15" t="s">
        <v>27</v>
      </c>
      <c r="F79" s="10" t="s">
        <v>39</v>
      </c>
      <c r="G79" s="12">
        <v>65000</v>
      </c>
      <c r="H79" s="12">
        <v>4157.55</v>
      </c>
      <c r="I79" s="12">
        <v>0</v>
      </c>
      <c r="J79" s="12">
        <f t="shared" si="1"/>
        <v>1865.5</v>
      </c>
      <c r="K79" s="12">
        <f t="shared" si="0"/>
        <v>4615</v>
      </c>
      <c r="L79" s="12">
        <f t="shared" ref="L79" si="145">62400*1.15%</f>
        <v>717.6</v>
      </c>
      <c r="M79" s="28">
        <f t="shared" ref="M79:M143" si="146">+G79*3.04%</f>
        <v>1976</v>
      </c>
      <c r="N79" s="12">
        <f t="shared" si="4"/>
        <v>4608.5</v>
      </c>
      <c r="O79" s="35">
        <v>1350.12</v>
      </c>
      <c r="P79" s="12">
        <f t="shared" si="5"/>
        <v>13782.6</v>
      </c>
      <c r="Q79" s="35">
        <v>0</v>
      </c>
      <c r="R79" s="12">
        <f t="shared" si="48"/>
        <v>9349.17</v>
      </c>
      <c r="S79" s="12">
        <f t="shared" ref="S79:S84" si="147">+N79+L79+K79</f>
        <v>9941.1</v>
      </c>
      <c r="T79" s="28">
        <f t="shared" si="133"/>
        <v>55650.83</v>
      </c>
    </row>
    <row r="80" spans="1:20" s="13" customFormat="1" ht="12">
      <c r="A80" s="10">
        <f t="shared" si="9"/>
        <v>64</v>
      </c>
      <c r="B80" s="23" t="s">
        <v>117</v>
      </c>
      <c r="C80" s="36" t="s">
        <v>119</v>
      </c>
      <c r="D80" s="36" t="s">
        <v>930</v>
      </c>
      <c r="E80" s="15" t="s">
        <v>27</v>
      </c>
      <c r="F80" s="10" t="s">
        <v>39</v>
      </c>
      <c r="G80" s="12">
        <v>75000</v>
      </c>
      <c r="H80" s="12">
        <v>8106.54</v>
      </c>
      <c r="I80" s="12">
        <v>0</v>
      </c>
      <c r="J80" s="12">
        <f t="shared" si="1"/>
        <v>2152.5</v>
      </c>
      <c r="K80" s="12">
        <f t="shared" si="0"/>
        <v>5324.9999999999991</v>
      </c>
      <c r="L80" s="12">
        <f t="shared" ref="L80" si="148">G80*1.15%</f>
        <v>862.5</v>
      </c>
      <c r="M80" s="28">
        <f t="shared" si="146"/>
        <v>2280</v>
      </c>
      <c r="N80" s="12">
        <f t="shared" si="4"/>
        <v>5317.5</v>
      </c>
      <c r="O80" s="12">
        <v>0</v>
      </c>
      <c r="P80" s="12">
        <f t="shared" si="5"/>
        <v>15937.5</v>
      </c>
      <c r="Q80" s="37">
        <v>36915.94</v>
      </c>
      <c r="R80" s="28">
        <f t="shared" si="48"/>
        <v>49454.98</v>
      </c>
      <c r="S80" s="28">
        <f t="shared" si="147"/>
        <v>11505</v>
      </c>
      <c r="T80" s="28">
        <f t="shared" si="133"/>
        <v>25545.019999999997</v>
      </c>
    </row>
    <row r="81" spans="1:20" s="13" customFormat="1" ht="12">
      <c r="A81" s="10">
        <f t="shared" si="9"/>
        <v>65</v>
      </c>
      <c r="B81" s="23" t="s">
        <v>117</v>
      </c>
      <c r="C81" s="11" t="s">
        <v>120</v>
      </c>
      <c r="D81" s="11" t="s">
        <v>121</v>
      </c>
      <c r="E81" s="10" t="s">
        <v>43</v>
      </c>
      <c r="F81" s="10" t="s">
        <v>39</v>
      </c>
      <c r="G81" s="12">
        <v>52000</v>
      </c>
      <c r="H81" s="12">
        <v>2136.27</v>
      </c>
      <c r="I81" s="12">
        <v>0</v>
      </c>
      <c r="J81" s="12">
        <f t="shared" ref="J81:J136" si="149">+G81*2.87%</f>
        <v>1492.4</v>
      </c>
      <c r="K81" s="12">
        <f>G81*7.1%</f>
        <v>3691.9999999999995</v>
      </c>
      <c r="L81" s="12">
        <f>G81*1.15%</f>
        <v>598</v>
      </c>
      <c r="M81" s="28">
        <f t="shared" si="146"/>
        <v>1580.8</v>
      </c>
      <c r="N81" s="12">
        <f>G81*7.09%</f>
        <v>3686.8</v>
      </c>
      <c r="O81" s="12">
        <v>0</v>
      </c>
      <c r="P81" s="12">
        <f>J81+K81+L81+M81+N81</f>
        <v>11050</v>
      </c>
      <c r="Q81" s="35">
        <v>18892.919999999998</v>
      </c>
      <c r="R81" s="12">
        <f t="shared" ref="R81:R137" si="150">+J81+M81+O81+Q81+H81+I81</f>
        <v>24102.39</v>
      </c>
      <c r="S81" s="12">
        <f>+N81+L81+K81</f>
        <v>7976.7999999999993</v>
      </c>
      <c r="T81" s="28">
        <f t="shared" si="133"/>
        <v>27897.61</v>
      </c>
    </row>
    <row r="82" spans="1:20" s="13" customFormat="1" ht="12">
      <c r="A82" s="10">
        <f t="shared" si="9"/>
        <v>66</v>
      </c>
      <c r="B82" s="23" t="s">
        <v>117</v>
      </c>
      <c r="C82" s="11" t="s">
        <v>123</v>
      </c>
      <c r="D82" s="11" t="s">
        <v>121</v>
      </c>
      <c r="E82" s="10" t="s">
        <v>43</v>
      </c>
      <c r="F82" s="10" t="s">
        <v>39</v>
      </c>
      <c r="G82" s="12">
        <v>45000</v>
      </c>
      <c r="H82" s="12">
        <v>1148.33</v>
      </c>
      <c r="I82" s="12">
        <v>0</v>
      </c>
      <c r="J82" s="12">
        <f t="shared" si="149"/>
        <v>1291.5</v>
      </c>
      <c r="K82" s="12">
        <f t="shared" si="0"/>
        <v>3194.9999999999995</v>
      </c>
      <c r="L82" s="12">
        <f t="shared" ref="L82:L84" si="151">G82*1.15%</f>
        <v>517.5</v>
      </c>
      <c r="M82" s="28">
        <f t="shared" si="146"/>
        <v>1368</v>
      </c>
      <c r="N82" s="12">
        <f t="shared" si="4"/>
        <v>3190.5</v>
      </c>
      <c r="O82" s="12">
        <v>0</v>
      </c>
      <c r="P82" s="12">
        <f t="shared" si="5"/>
        <v>9562.5</v>
      </c>
      <c r="Q82" s="35">
        <v>0</v>
      </c>
      <c r="R82" s="12">
        <f t="shared" si="150"/>
        <v>3807.83</v>
      </c>
      <c r="S82" s="12">
        <f t="shared" si="147"/>
        <v>6903</v>
      </c>
      <c r="T82" s="28">
        <f t="shared" si="133"/>
        <v>41192.17</v>
      </c>
    </row>
    <row r="83" spans="1:20" s="30" customFormat="1" ht="12">
      <c r="A83" s="10">
        <f t="shared" ref="A83:A146" si="152">+A82+1</f>
        <v>67</v>
      </c>
      <c r="B83" s="23" t="s">
        <v>117</v>
      </c>
      <c r="C83" s="11" t="s">
        <v>124</v>
      </c>
      <c r="D83" s="11" t="s">
        <v>121</v>
      </c>
      <c r="E83" s="10" t="s">
        <v>43</v>
      </c>
      <c r="F83" s="10" t="s">
        <v>39</v>
      </c>
      <c r="G83" s="12">
        <v>50000</v>
      </c>
      <c r="H83" s="12">
        <v>1854</v>
      </c>
      <c r="I83" s="12">
        <v>0</v>
      </c>
      <c r="J83" s="12">
        <f t="shared" si="149"/>
        <v>1435</v>
      </c>
      <c r="K83" s="12">
        <f t="shared" ref="K83:K84" si="153">G83*7.1%</f>
        <v>3549.9999999999995</v>
      </c>
      <c r="L83" s="12">
        <f t="shared" si="151"/>
        <v>575</v>
      </c>
      <c r="M83" s="28">
        <f t="shared" si="146"/>
        <v>1520</v>
      </c>
      <c r="N83" s="12">
        <f t="shared" ref="N83:N84" si="154">G83*7.09%</f>
        <v>3545.0000000000005</v>
      </c>
      <c r="O83" s="12">
        <v>0</v>
      </c>
      <c r="P83" s="12">
        <f t="shared" ref="P83:P84" si="155">J83+K83+L83+M83+N83</f>
        <v>10625</v>
      </c>
      <c r="Q83" s="35">
        <v>0</v>
      </c>
      <c r="R83" s="12">
        <f t="shared" si="150"/>
        <v>4809</v>
      </c>
      <c r="S83" s="12">
        <f t="shared" si="147"/>
        <v>7670</v>
      </c>
      <c r="T83" s="28">
        <f t="shared" si="133"/>
        <v>45191</v>
      </c>
    </row>
    <row r="84" spans="1:20" s="30" customFormat="1" ht="12">
      <c r="A84" s="10">
        <f t="shared" si="152"/>
        <v>68</v>
      </c>
      <c r="B84" s="23" t="s">
        <v>117</v>
      </c>
      <c r="C84" s="11" t="s">
        <v>125</v>
      </c>
      <c r="D84" s="11" t="s">
        <v>964</v>
      </c>
      <c r="E84" s="10" t="s">
        <v>27</v>
      </c>
      <c r="F84" s="10" t="s">
        <v>39</v>
      </c>
      <c r="G84" s="12">
        <v>45500</v>
      </c>
      <c r="H84" s="12">
        <v>1218.8900000000001</v>
      </c>
      <c r="I84" s="12">
        <v>0</v>
      </c>
      <c r="J84" s="12">
        <f t="shared" si="149"/>
        <v>1305.8499999999999</v>
      </c>
      <c r="K84" s="12">
        <f t="shared" si="153"/>
        <v>3230.4999999999995</v>
      </c>
      <c r="L84" s="12">
        <f t="shared" si="151"/>
        <v>523.25</v>
      </c>
      <c r="M84" s="28">
        <f t="shared" si="146"/>
        <v>1383.2</v>
      </c>
      <c r="N84" s="12">
        <f t="shared" si="154"/>
        <v>3225.9500000000003</v>
      </c>
      <c r="O84" s="12">
        <v>0</v>
      </c>
      <c r="P84" s="12">
        <f t="shared" si="155"/>
        <v>9668.75</v>
      </c>
      <c r="Q84" s="35">
        <v>0</v>
      </c>
      <c r="R84" s="12">
        <f t="shared" si="150"/>
        <v>3907.9400000000005</v>
      </c>
      <c r="S84" s="12">
        <f t="shared" si="147"/>
        <v>6979.7</v>
      </c>
      <c r="T84" s="28">
        <f t="shared" si="133"/>
        <v>41592.06</v>
      </c>
    </row>
    <row r="85" spans="1:20" s="30" customFormat="1" ht="12">
      <c r="A85" s="10">
        <f t="shared" si="152"/>
        <v>69</v>
      </c>
      <c r="B85" s="23" t="s">
        <v>1005</v>
      </c>
      <c r="C85" s="16" t="s">
        <v>127</v>
      </c>
      <c r="D85" s="17" t="s">
        <v>128</v>
      </c>
      <c r="E85" s="18" t="s">
        <v>43</v>
      </c>
      <c r="F85" s="18" t="s">
        <v>39</v>
      </c>
      <c r="G85" s="19">
        <v>65000</v>
      </c>
      <c r="H85" s="19">
        <v>4427.58</v>
      </c>
      <c r="I85" s="19">
        <v>0</v>
      </c>
      <c r="J85" s="12">
        <f t="shared" si="149"/>
        <v>1865.5</v>
      </c>
      <c r="K85" s="19">
        <f t="shared" ref="K85" si="156">G85*7.1%</f>
        <v>4615</v>
      </c>
      <c r="L85" s="12">
        <f t="shared" ref="L85" si="157">62400*1.15%</f>
        <v>717.6</v>
      </c>
      <c r="M85" s="28">
        <f t="shared" si="146"/>
        <v>1976</v>
      </c>
      <c r="N85" s="12">
        <f t="shared" ref="N85" si="158">G85*7.09%</f>
        <v>4608.5</v>
      </c>
      <c r="O85" s="12">
        <v>0</v>
      </c>
      <c r="P85" s="12">
        <f t="shared" ref="P85" si="159">J85+K85+L85+M85+N85</f>
        <v>13782.6</v>
      </c>
      <c r="Q85" s="35">
        <v>0</v>
      </c>
      <c r="R85" s="12">
        <f t="shared" si="150"/>
        <v>8269.08</v>
      </c>
      <c r="S85" s="12">
        <f>+N85+L85+K85</f>
        <v>9941.1</v>
      </c>
      <c r="T85" s="28">
        <f t="shared" si="133"/>
        <v>56730.92</v>
      </c>
    </row>
    <row r="86" spans="1:20" s="13" customFormat="1" ht="12">
      <c r="A86" s="10">
        <f t="shared" si="152"/>
        <v>70</v>
      </c>
      <c r="B86" s="23" t="s">
        <v>1005</v>
      </c>
      <c r="C86" s="36" t="s">
        <v>1032</v>
      </c>
      <c r="D86" s="36" t="s">
        <v>1069</v>
      </c>
      <c r="E86" s="15" t="s">
        <v>43</v>
      </c>
      <c r="F86" s="15" t="s">
        <v>28</v>
      </c>
      <c r="G86" s="28">
        <v>65000</v>
      </c>
      <c r="H86" s="28">
        <v>4427.58</v>
      </c>
      <c r="I86" s="28">
        <v>0</v>
      </c>
      <c r="J86" s="28">
        <f>+G86*2.87%</f>
        <v>1865.5</v>
      </c>
      <c r="K86" s="28">
        <f>G86*7.1%</f>
        <v>4615</v>
      </c>
      <c r="L86" s="28">
        <f>G86*1.15%</f>
        <v>747.5</v>
      </c>
      <c r="M86" s="28">
        <f>+G86*3.04%</f>
        <v>1976</v>
      </c>
      <c r="N86" s="28">
        <f>G86*7.09%</f>
        <v>4608.5</v>
      </c>
      <c r="O86" s="12">
        <v>0</v>
      </c>
      <c r="P86" s="28">
        <f>J86+K86+L86+M86+N86</f>
        <v>13812.5</v>
      </c>
      <c r="Q86" s="37">
        <v>0</v>
      </c>
      <c r="R86" s="28">
        <f>+J86+M86+O86+Q86+H86+I86</f>
        <v>8269.08</v>
      </c>
      <c r="S86" s="28">
        <f>+N86+L86+K86</f>
        <v>9971</v>
      </c>
      <c r="T86" s="28">
        <f>+G86-R86</f>
        <v>56730.92</v>
      </c>
    </row>
    <row r="87" spans="1:20" s="30" customFormat="1" ht="12">
      <c r="A87" s="10">
        <f t="shared" si="152"/>
        <v>71</v>
      </c>
      <c r="B87" s="23" t="s">
        <v>1005</v>
      </c>
      <c r="C87" s="36" t="s">
        <v>1034</v>
      </c>
      <c r="D87" s="36" t="s">
        <v>1035</v>
      </c>
      <c r="E87" s="15" t="s">
        <v>43</v>
      </c>
      <c r="F87" s="15" t="s">
        <v>39</v>
      </c>
      <c r="G87" s="28">
        <v>65000</v>
      </c>
      <c r="H87" s="28">
        <v>4427.58</v>
      </c>
      <c r="I87" s="28">
        <v>0</v>
      </c>
      <c r="J87" s="28">
        <f>+G87*2.87%</f>
        <v>1865.5</v>
      </c>
      <c r="K87" s="28">
        <f>G87*7.1%</f>
        <v>4615</v>
      </c>
      <c r="L87" s="28">
        <f t="shared" si="2"/>
        <v>717.6</v>
      </c>
      <c r="M87" s="28">
        <f>+G87*3.04%</f>
        <v>1976</v>
      </c>
      <c r="N87" s="28">
        <f>G87*7.09%</f>
        <v>4608.5</v>
      </c>
      <c r="O87" s="12">
        <v>0</v>
      </c>
      <c r="P87" s="28">
        <f>J87+K87+L87+M87+N87</f>
        <v>13782.6</v>
      </c>
      <c r="Q87" s="35">
        <v>0</v>
      </c>
      <c r="R87" s="28">
        <f>+J87+M87+O87+Q87+H87+I87</f>
        <v>8269.08</v>
      </c>
      <c r="S87" s="28">
        <f>+N87+L87+K87</f>
        <v>9941.1</v>
      </c>
      <c r="T87" s="28">
        <f>+G87-R87</f>
        <v>56730.92</v>
      </c>
    </row>
    <row r="88" spans="1:20" s="13" customFormat="1" ht="12">
      <c r="A88" s="10">
        <f t="shared" si="152"/>
        <v>72</v>
      </c>
      <c r="B88" s="23" t="s">
        <v>129</v>
      </c>
      <c r="C88" s="36" t="s">
        <v>131</v>
      </c>
      <c r="D88" s="36" t="s">
        <v>1002</v>
      </c>
      <c r="E88" s="15" t="s">
        <v>27</v>
      </c>
      <c r="F88" s="15" t="s">
        <v>28</v>
      </c>
      <c r="G88" s="28">
        <v>200000</v>
      </c>
      <c r="H88" s="28">
        <v>35911.919999999998</v>
      </c>
      <c r="I88" s="28">
        <v>0</v>
      </c>
      <c r="J88" s="28">
        <f t="shared" ref="J88" si="160">+G88*2.87%</f>
        <v>5740</v>
      </c>
      <c r="K88" s="28">
        <f t="shared" ref="K88" si="161">G88*7.1%</f>
        <v>14199.999999999998</v>
      </c>
      <c r="L88" s="28">
        <f t="shared" ref="L88" si="162">62400*1.15%</f>
        <v>717.6</v>
      </c>
      <c r="M88" s="28">
        <f>162625*3.04%</f>
        <v>4943.8</v>
      </c>
      <c r="N88" s="28">
        <f>156000*7.09%</f>
        <v>11060.400000000001</v>
      </c>
      <c r="O88" s="12">
        <v>0</v>
      </c>
      <c r="P88" s="28">
        <f t="shared" ref="P88" si="163">J88+K88+L88+M88+N88</f>
        <v>36661.800000000003</v>
      </c>
      <c r="Q88" s="35">
        <v>0</v>
      </c>
      <c r="R88" s="28">
        <f>+J88+M88+O88+Q88+H88+I88</f>
        <v>46595.72</v>
      </c>
      <c r="S88" s="28">
        <f>+N88+L88+K88</f>
        <v>25978</v>
      </c>
      <c r="T88" s="28">
        <f t="shared" ref="T88" si="164">+G88-R88</f>
        <v>153404.28</v>
      </c>
    </row>
    <row r="89" spans="1:20" s="30" customFormat="1" ht="12">
      <c r="A89" s="10">
        <f t="shared" si="152"/>
        <v>73</v>
      </c>
      <c r="B89" s="23" t="s">
        <v>133</v>
      </c>
      <c r="C89" s="36" t="s">
        <v>134</v>
      </c>
      <c r="D89" s="36" t="s">
        <v>135</v>
      </c>
      <c r="E89" s="15" t="s">
        <v>43</v>
      </c>
      <c r="F89" s="10" t="s">
        <v>28</v>
      </c>
      <c r="G89" s="12">
        <v>138000</v>
      </c>
      <c r="H89" s="12">
        <v>21043.919999999998</v>
      </c>
      <c r="I89" s="12">
        <v>0</v>
      </c>
      <c r="J89" s="12">
        <f t="shared" si="149"/>
        <v>3960.6</v>
      </c>
      <c r="K89" s="12">
        <f t="shared" ref="K89" si="165">G89*7.1%</f>
        <v>9798</v>
      </c>
      <c r="L89" s="12">
        <f t="shared" ref="L89" si="166">62400*1.15%</f>
        <v>717.6</v>
      </c>
      <c r="M89" s="28">
        <f t="shared" si="146"/>
        <v>4195.2</v>
      </c>
      <c r="N89" s="12">
        <f t="shared" ref="N89" si="167">G89*7.09%</f>
        <v>9784.2000000000007</v>
      </c>
      <c r="O89" s="12">
        <v>0</v>
      </c>
      <c r="P89" s="12">
        <f t="shared" ref="P89" si="168">J89+K89+L89+M89+N89</f>
        <v>28455.600000000002</v>
      </c>
      <c r="Q89" s="35">
        <v>61907.21</v>
      </c>
      <c r="R89" s="12">
        <f t="shared" si="150"/>
        <v>91106.93</v>
      </c>
      <c r="S89" s="12">
        <f t="shared" ref="S89" si="169">+N89+L89+K89</f>
        <v>20299.800000000003</v>
      </c>
      <c r="T89" s="28">
        <f t="shared" si="133"/>
        <v>46893.070000000007</v>
      </c>
    </row>
    <row r="90" spans="1:20" s="13" customFormat="1" ht="12">
      <c r="A90" s="10">
        <f t="shared" si="152"/>
        <v>74</v>
      </c>
      <c r="B90" s="23" t="s">
        <v>1078</v>
      </c>
      <c r="C90" s="36" t="s">
        <v>1067</v>
      </c>
      <c r="D90" s="36" t="s">
        <v>62</v>
      </c>
      <c r="E90" s="15" t="s">
        <v>27</v>
      </c>
      <c r="F90" s="15" t="s">
        <v>28</v>
      </c>
      <c r="G90" s="28">
        <v>30000</v>
      </c>
      <c r="H90" s="28">
        <v>0</v>
      </c>
      <c r="I90" s="28">
        <v>0</v>
      </c>
      <c r="J90" s="28">
        <f>+G90*2.87%</f>
        <v>861</v>
      </c>
      <c r="K90" s="28">
        <f>G90*7.1%</f>
        <v>2130</v>
      </c>
      <c r="L90" s="28">
        <f>G90*1.15%</f>
        <v>345</v>
      </c>
      <c r="M90" s="28">
        <f>+G90*3.04%</f>
        <v>912</v>
      </c>
      <c r="N90" s="28">
        <f>G90*7.09%</f>
        <v>2127</v>
      </c>
      <c r="O90" s="12">
        <v>0</v>
      </c>
      <c r="P90" s="28">
        <f>J90+K90+L90+M90+N90</f>
        <v>6375</v>
      </c>
      <c r="Q90" s="37">
        <v>0</v>
      </c>
      <c r="R90" s="28">
        <f>+J90+M90+O90+Q90+H90+I90</f>
        <v>1773</v>
      </c>
      <c r="S90" s="28">
        <f>+N90+L90+K90</f>
        <v>4602</v>
      </c>
      <c r="T90" s="28">
        <f>+G90-R90</f>
        <v>28227</v>
      </c>
    </row>
    <row r="91" spans="1:20" s="30" customFormat="1" ht="12">
      <c r="A91" s="10">
        <f t="shared" si="152"/>
        <v>75</v>
      </c>
      <c r="B91" s="23" t="s">
        <v>136</v>
      </c>
      <c r="C91" s="11" t="s">
        <v>138</v>
      </c>
      <c r="D91" s="11" t="s">
        <v>949</v>
      </c>
      <c r="E91" s="10" t="s">
        <v>27</v>
      </c>
      <c r="F91" s="10" t="s">
        <v>39</v>
      </c>
      <c r="G91" s="12">
        <v>47250</v>
      </c>
      <c r="H91" s="12">
        <v>1465.88</v>
      </c>
      <c r="I91" s="12">
        <v>0</v>
      </c>
      <c r="J91" s="12">
        <f t="shared" si="149"/>
        <v>1356.075</v>
      </c>
      <c r="K91" s="12">
        <f t="shared" ref="K91" si="170">G91*7.1%</f>
        <v>3354.7499999999995</v>
      </c>
      <c r="L91" s="12">
        <f t="shared" ref="L91" si="171">G91*1.15%</f>
        <v>543.375</v>
      </c>
      <c r="M91" s="28">
        <f t="shared" si="146"/>
        <v>1436.4</v>
      </c>
      <c r="N91" s="12">
        <f t="shared" ref="N91" si="172">G91*7.09%</f>
        <v>3350.0250000000001</v>
      </c>
      <c r="O91" s="12">
        <v>0</v>
      </c>
      <c r="P91" s="12">
        <f t="shared" ref="P91" si="173">J91+K91+L91+M91+N91</f>
        <v>10040.625</v>
      </c>
      <c r="Q91" s="37">
        <v>6881</v>
      </c>
      <c r="R91" s="28">
        <f t="shared" si="150"/>
        <v>11139.355</v>
      </c>
      <c r="S91" s="28">
        <f t="shared" ref="S91" si="174">+N91+L91+K91</f>
        <v>7248.15</v>
      </c>
      <c r="T91" s="28">
        <f t="shared" si="133"/>
        <v>36110.645000000004</v>
      </c>
    </row>
    <row r="92" spans="1:20" s="13" customFormat="1" ht="12">
      <c r="A92" s="10">
        <f t="shared" si="152"/>
        <v>76</v>
      </c>
      <c r="B92" s="23" t="s">
        <v>136</v>
      </c>
      <c r="C92" s="36" t="s">
        <v>137</v>
      </c>
      <c r="D92" s="36" t="s">
        <v>1033</v>
      </c>
      <c r="E92" s="15" t="s">
        <v>43</v>
      </c>
      <c r="F92" s="15" t="s">
        <v>28</v>
      </c>
      <c r="G92" s="28">
        <v>65000</v>
      </c>
      <c r="H92" s="28">
        <v>4427.58</v>
      </c>
      <c r="I92" s="28">
        <v>0</v>
      </c>
      <c r="J92" s="28">
        <f>+G92*2.87%</f>
        <v>1865.5</v>
      </c>
      <c r="K92" s="28">
        <f>G92*7.1%</f>
        <v>4615</v>
      </c>
      <c r="L92" s="28">
        <f>G92*1.15%</f>
        <v>747.5</v>
      </c>
      <c r="M92" s="28">
        <f>+G92*3.04%</f>
        <v>1976</v>
      </c>
      <c r="N92" s="28">
        <f>G92*7.09%</f>
        <v>4608.5</v>
      </c>
      <c r="O92" s="12">
        <v>0</v>
      </c>
      <c r="P92" s="28">
        <f>J92+K92+L92+M92+N92</f>
        <v>13812.5</v>
      </c>
      <c r="Q92" s="37">
        <v>0</v>
      </c>
      <c r="R92" s="28">
        <f>+J92+M92+O92+Q92+H92+I92</f>
        <v>8269.08</v>
      </c>
      <c r="S92" s="28">
        <f>+N92+L92+K92</f>
        <v>9971</v>
      </c>
      <c r="T92" s="28">
        <f>+G92-R92</f>
        <v>56730.92</v>
      </c>
    </row>
    <row r="93" spans="1:20" s="13" customFormat="1" ht="12">
      <c r="A93" s="10">
        <f t="shared" si="152"/>
        <v>77</v>
      </c>
      <c r="B93" s="23" t="s">
        <v>139</v>
      </c>
      <c r="C93" s="11" t="s">
        <v>140</v>
      </c>
      <c r="D93" s="11" t="s">
        <v>966</v>
      </c>
      <c r="E93" s="10" t="s">
        <v>43</v>
      </c>
      <c r="F93" s="10" t="s">
        <v>39</v>
      </c>
      <c r="G93" s="12">
        <v>105000</v>
      </c>
      <c r="H93" s="12">
        <v>13281.49</v>
      </c>
      <c r="I93" s="12">
        <v>0</v>
      </c>
      <c r="J93" s="12">
        <f t="shared" si="149"/>
        <v>3013.5</v>
      </c>
      <c r="K93" s="12">
        <f t="shared" ref="K93:K143" si="175">G93*7.1%</f>
        <v>7454.9999999999991</v>
      </c>
      <c r="L93" s="12">
        <f t="shared" ref="L93" si="176">62400*1.15%</f>
        <v>717.6</v>
      </c>
      <c r="M93" s="28">
        <f t="shared" si="146"/>
        <v>3192</v>
      </c>
      <c r="N93" s="12">
        <f t="shared" ref="N93:N143" si="177">G93*7.09%</f>
        <v>7444.5000000000009</v>
      </c>
      <c r="O93" s="12">
        <v>0</v>
      </c>
      <c r="P93" s="12">
        <f t="shared" ref="P93:P143" si="178">J93+K93+L93+M93+N93</f>
        <v>21822.600000000002</v>
      </c>
      <c r="Q93" s="35">
        <v>13014.25</v>
      </c>
      <c r="R93" s="12">
        <f t="shared" si="150"/>
        <v>32501.239999999998</v>
      </c>
      <c r="S93" s="12">
        <f t="shared" ref="S93:S143" si="179">+N93+L93+K93</f>
        <v>15617.1</v>
      </c>
      <c r="T93" s="28">
        <f t="shared" si="133"/>
        <v>72498.760000000009</v>
      </c>
    </row>
    <row r="94" spans="1:20" s="13" customFormat="1" ht="12">
      <c r="A94" s="10">
        <f t="shared" si="152"/>
        <v>78</v>
      </c>
      <c r="B94" s="23" t="s">
        <v>139</v>
      </c>
      <c r="C94" s="36" t="s">
        <v>1051</v>
      </c>
      <c r="D94" s="36" t="s">
        <v>182</v>
      </c>
      <c r="E94" s="15" t="s">
        <v>27</v>
      </c>
      <c r="F94" s="15" t="s">
        <v>39</v>
      </c>
      <c r="G94" s="28">
        <v>22000</v>
      </c>
      <c r="H94" s="28">
        <v>0</v>
      </c>
      <c r="I94" s="28">
        <v>0</v>
      </c>
      <c r="J94" s="28">
        <f t="shared" ref="J94" si="180">+G94*2.87%</f>
        <v>631.4</v>
      </c>
      <c r="K94" s="28">
        <f t="shared" ref="K94" si="181">G94*7.1%</f>
        <v>1561.9999999999998</v>
      </c>
      <c r="L94" s="28">
        <f t="shared" ref="L94" si="182">G94*1.15%</f>
        <v>253</v>
      </c>
      <c r="M94" s="28">
        <f t="shared" ref="M94" si="183">+G94*3.04%</f>
        <v>668.8</v>
      </c>
      <c r="N94" s="28">
        <f t="shared" ref="N94" si="184">G94*7.09%</f>
        <v>1559.8000000000002</v>
      </c>
      <c r="O94" s="12">
        <v>0</v>
      </c>
      <c r="P94" s="28">
        <f t="shared" ref="P94" si="185">J94+K94+L94+M94+N94</f>
        <v>4675</v>
      </c>
      <c r="Q94" s="37">
        <v>0</v>
      </c>
      <c r="R94" s="28">
        <f t="shared" ref="R94" si="186">+J94+M94+O94+Q94+H94+I94</f>
        <v>1300.1999999999998</v>
      </c>
      <c r="S94" s="28">
        <f t="shared" ref="S94" si="187">+N94+L94+K94</f>
        <v>3374.8</v>
      </c>
      <c r="T94" s="28">
        <f t="shared" ref="T94" si="188">+G94-R94</f>
        <v>20699.8</v>
      </c>
    </row>
    <row r="95" spans="1:20" s="13" customFormat="1" ht="12">
      <c r="A95" s="10">
        <f t="shared" si="152"/>
        <v>79</v>
      </c>
      <c r="B95" s="23" t="s">
        <v>139</v>
      </c>
      <c r="C95" s="11" t="s">
        <v>141</v>
      </c>
      <c r="D95" s="11" t="s">
        <v>38</v>
      </c>
      <c r="E95" s="10" t="s">
        <v>27</v>
      </c>
      <c r="F95" s="10" t="s">
        <v>39</v>
      </c>
      <c r="G95" s="12">
        <v>50401.5</v>
      </c>
      <c r="H95" s="12">
        <v>1910.67</v>
      </c>
      <c r="I95" s="12">
        <v>0</v>
      </c>
      <c r="J95" s="12">
        <f t="shared" si="149"/>
        <v>1446.52305</v>
      </c>
      <c r="K95" s="12">
        <f t="shared" si="175"/>
        <v>3578.5064999999995</v>
      </c>
      <c r="L95" s="12">
        <f t="shared" ref="L95:L143" si="189">G95*1.15%</f>
        <v>579.61725000000001</v>
      </c>
      <c r="M95" s="28">
        <f t="shared" si="146"/>
        <v>1532.2056</v>
      </c>
      <c r="N95" s="12">
        <f t="shared" si="177"/>
        <v>3573.4663500000001</v>
      </c>
      <c r="O95" s="12">
        <v>0</v>
      </c>
      <c r="P95" s="12">
        <f t="shared" si="178"/>
        <v>10710.31875</v>
      </c>
      <c r="Q95" s="35">
        <v>14585.98</v>
      </c>
      <c r="R95" s="12">
        <f t="shared" si="150"/>
        <v>19475.378649999999</v>
      </c>
      <c r="S95" s="12">
        <f t="shared" si="179"/>
        <v>7731.5900999999994</v>
      </c>
      <c r="T95" s="28">
        <f t="shared" si="133"/>
        <v>30926.121350000001</v>
      </c>
    </row>
    <row r="96" spans="1:20" s="13" customFormat="1" ht="12">
      <c r="A96" s="10">
        <f t="shared" si="152"/>
        <v>80</v>
      </c>
      <c r="B96" s="23" t="s">
        <v>139</v>
      </c>
      <c r="C96" s="11" t="s">
        <v>142</v>
      </c>
      <c r="D96" s="11" t="s">
        <v>38</v>
      </c>
      <c r="E96" s="10" t="s">
        <v>27</v>
      </c>
      <c r="F96" s="10" t="s">
        <v>39</v>
      </c>
      <c r="G96" s="12">
        <v>40000</v>
      </c>
      <c r="H96" s="12">
        <v>442.65</v>
      </c>
      <c r="I96" s="12">
        <v>0</v>
      </c>
      <c r="J96" s="12">
        <f t="shared" si="149"/>
        <v>1148</v>
      </c>
      <c r="K96" s="12">
        <f t="shared" si="175"/>
        <v>2839.9999999999995</v>
      </c>
      <c r="L96" s="12">
        <f t="shared" si="189"/>
        <v>460</v>
      </c>
      <c r="M96" s="28">
        <f t="shared" si="146"/>
        <v>1216</v>
      </c>
      <c r="N96" s="12">
        <f t="shared" si="177"/>
        <v>2836</v>
      </c>
      <c r="O96" s="12">
        <v>0</v>
      </c>
      <c r="P96" s="12">
        <f t="shared" si="178"/>
        <v>8500</v>
      </c>
      <c r="Q96" s="35">
        <v>1546</v>
      </c>
      <c r="R96" s="12">
        <f t="shared" si="150"/>
        <v>4352.6499999999996</v>
      </c>
      <c r="S96" s="12">
        <f t="shared" si="179"/>
        <v>6136</v>
      </c>
      <c r="T96" s="28">
        <f t="shared" si="133"/>
        <v>35647.35</v>
      </c>
    </row>
    <row r="97" spans="1:20" s="13" customFormat="1" ht="12">
      <c r="A97" s="10">
        <f t="shared" si="152"/>
        <v>81</v>
      </c>
      <c r="B97" s="23" t="s">
        <v>139</v>
      </c>
      <c r="C97" s="11" t="s">
        <v>143</v>
      </c>
      <c r="D97" s="11" t="s">
        <v>38</v>
      </c>
      <c r="E97" s="10" t="s">
        <v>27</v>
      </c>
      <c r="F97" s="10" t="s">
        <v>39</v>
      </c>
      <c r="G97" s="12">
        <v>40000</v>
      </c>
      <c r="H97" s="12">
        <v>442.65</v>
      </c>
      <c r="I97" s="12">
        <v>0</v>
      </c>
      <c r="J97" s="12">
        <f t="shared" si="149"/>
        <v>1148</v>
      </c>
      <c r="K97" s="12">
        <f t="shared" si="175"/>
        <v>2839.9999999999995</v>
      </c>
      <c r="L97" s="12">
        <f t="shared" si="189"/>
        <v>460</v>
      </c>
      <c r="M97" s="28">
        <f t="shared" si="146"/>
        <v>1216</v>
      </c>
      <c r="N97" s="12">
        <f t="shared" si="177"/>
        <v>2836</v>
      </c>
      <c r="O97" s="12">
        <v>0</v>
      </c>
      <c r="P97" s="12">
        <f t="shared" si="178"/>
        <v>8500</v>
      </c>
      <c r="Q97" s="35">
        <v>17703.5</v>
      </c>
      <c r="R97" s="12">
        <f t="shared" si="150"/>
        <v>20510.150000000001</v>
      </c>
      <c r="S97" s="12">
        <f t="shared" si="179"/>
        <v>6136</v>
      </c>
      <c r="T97" s="28">
        <f t="shared" si="133"/>
        <v>19489.849999999999</v>
      </c>
    </row>
    <row r="98" spans="1:20" s="13" customFormat="1" ht="12">
      <c r="A98" s="10">
        <f t="shared" si="152"/>
        <v>82</v>
      </c>
      <c r="B98" s="23" t="s">
        <v>139</v>
      </c>
      <c r="C98" s="11" t="s">
        <v>144</v>
      </c>
      <c r="D98" s="11" t="s">
        <v>38</v>
      </c>
      <c r="E98" s="10" t="s">
        <v>27</v>
      </c>
      <c r="F98" s="10" t="s">
        <v>39</v>
      </c>
      <c r="G98" s="12">
        <v>40000</v>
      </c>
      <c r="H98" s="12">
        <v>442.65</v>
      </c>
      <c r="I98" s="12">
        <v>0</v>
      </c>
      <c r="J98" s="12">
        <f t="shared" si="149"/>
        <v>1148</v>
      </c>
      <c r="K98" s="12">
        <f t="shared" si="175"/>
        <v>2839.9999999999995</v>
      </c>
      <c r="L98" s="12">
        <f t="shared" si="189"/>
        <v>460</v>
      </c>
      <c r="M98" s="28">
        <f t="shared" si="146"/>
        <v>1216</v>
      </c>
      <c r="N98" s="12">
        <f t="shared" si="177"/>
        <v>2836</v>
      </c>
      <c r="O98" s="12">
        <v>0</v>
      </c>
      <c r="P98" s="12">
        <f t="shared" si="178"/>
        <v>8500</v>
      </c>
      <c r="Q98" s="35">
        <v>5646</v>
      </c>
      <c r="R98" s="12">
        <f t="shared" si="150"/>
        <v>8452.65</v>
      </c>
      <c r="S98" s="12">
        <f t="shared" si="179"/>
        <v>6136</v>
      </c>
      <c r="T98" s="28">
        <f t="shared" si="133"/>
        <v>31547.35</v>
      </c>
    </row>
    <row r="99" spans="1:20" s="13" customFormat="1" ht="12">
      <c r="A99" s="10">
        <f t="shared" si="152"/>
        <v>83</v>
      </c>
      <c r="B99" s="23" t="s">
        <v>139</v>
      </c>
      <c r="C99" s="11" t="s">
        <v>145</v>
      </c>
      <c r="D99" s="11" t="s">
        <v>38</v>
      </c>
      <c r="E99" s="10" t="s">
        <v>27</v>
      </c>
      <c r="F99" s="10" t="s">
        <v>39</v>
      </c>
      <c r="G99" s="12">
        <v>40000</v>
      </c>
      <c r="H99" s="12">
        <v>442.65</v>
      </c>
      <c r="I99" s="12">
        <v>0</v>
      </c>
      <c r="J99" s="12">
        <f t="shared" si="149"/>
        <v>1148</v>
      </c>
      <c r="K99" s="12">
        <f t="shared" si="175"/>
        <v>2839.9999999999995</v>
      </c>
      <c r="L99" s="12">
        <f t="shared" si="189"/>
        <v>460</v>
      </c>
      <c r="M99" s="28">
        <f t="shared" si="146"/>
        <v>1216</v>
      </c>
      <c r="N99" s="12">
        <f t="shared" si="177"/>
        <v>2836</v>
      </c>
      <c r="O99" s="12">
        <v>0</v>
      </c>
      <c r="P99" s="12">
        <f t="shared" si="178"/>
        <v>8500</v>
      </c>
      <c r="Q99" s="35">
        <v>7484.74</v>
      </c>
      <c r="R99" s="12">
        <f t="shared" si="150"/>
        <v>10291.39</v>
      </c>
      <c r="S99" s="12">
        <f t="shared" si="179"/>
        <v>6136</v>
      </c>
      <c r="T99" s="28">
        <f t="shared" si="133"/>
        <v>29708.61</v>
      </c>
    </row>
    <row r="100" spans="1:20" s="13" customFormat="1" ht="12">
      <c r="A100" s="10">
        <f t="shared" si="152"/>
        <v>84</v>
      </c>
      <c r="B100" s="23" t="s">
        <v>139</v>
      </c>
      <c r="C100" s="11" t="s">
        <v>146</v>
      </c>
      <c r="D100" s="11" t="s">
        <v>38</v>
      </c>
      <c r="E100" s="10" t="s">
        <v>27</v>
      </c>
      <c r="F100" s="10" t="s">
        <v>39</v>
      </c>
      <c r="G100" s="12">
        <v>35000</v>
      </c>
      <c r="H100" s="12">
        <v>0</v>
      </c>
      <c r="I100" s="12">
        <v>0</v>
      </c>
      <c r="J100" s="12">
        <f t="shared" si="149"/>
        <v>1004.5</v>
      </c>
      <c r="K100" s="12">
        <f t="shared" si="175"/>
        <v>2485</v>
      </c>
      <c r="L100" s="12">
        <f t="shared" si="189"/>
        <v>402.5</v>
      </c>
      <c r="M100" s="28">
        <f t="shared" si="146"/>
        <v>1064</v>
      </c>
      <c r="N100" s="12">
        <f t="shared" si="177"/>
        <v>2481.5</v>
      </c>
      <c r="O100" s="12">
        <v>0</v>
      </c>
      <c r="P100" s="12">
        <f t="shared" si="178"/>
        <v>7437.5</v>
      </c>
      <c r="Q100" s="35">
        <v>0</v>
      </c>
      <c r="R100" s="12">
        <f t="shared" si="150"/>
        <v>2068.5</v>
      </c>
      <c r="S100" s="12">
        <f t="shared" si="179"/>
        <v>5369</v>
      </c>
      <c r="T100" s="28">
        <f t="shared" si="133"/>
        <v>32931.5</v>
      </c>
    </row>
    <row r="101" spans="1:20" s="13" customFormat="1" ht="12">
      <c r="A101" s="10">
        <f t="shared" si="152"/>
        <v>85</v>
      </c>
      <c r="B101" s="23" t="s">
        <v>139</v>
      </c>
      <c r="C101" s="11" t="s">
        <v>147</v>
      </c>
      <c r="D101" s="11" t="s">
        <v>38</v>
      </c>
      <c r="E101" s="10" t="s">
        <v>27</v>
      </c>
      <c r="F101" s="10" t="s">
        <v>39</v>
      </c>
      <c r="G101" s="12">
        <v>34155</v>
      </c>
      <c r="H101" s="12">
        <v>0</v>
      </c>
      <c r="I101" s="12">
        <v>0</v>
      </c>
      <c r="J101" s="12">
        <f t="shared" si="149"/>
        <v>980.24850000000004</v>
      </c>
      <c r="K101" s="12">
        <f t="shared" si="175"/>
        <v>2425.0049999999997</v>
      </c>
      <c r="L101" s="12">
        <f t="shared" si="189"/>
        <v>392.78249999999997</v>
      </c>
      <c r="M101" s="28">
        <f t="shared" si="146"/>
        <v>1038.3119999999999</v>
      </c>
      <c r="N101" s="12">
        <f t="shared" si="177"/>
        <v>2421.5895</v>
      </c>
      <c r="O101" s="12">
        <v>0</v>
      </c>
      <c r="P101" s="12">
        <f t="shared" si="178"/>
        <v>7257.9375</v>
      </c>
      <c r="Q101" s="35">
        <v>17321</v>
      </c>
      <c r="R101" s="12">
        <f t="shared" si="150"/>
        <v>19339.5605</v>
      </c>
      <c r="S101" s="12">
        <f t="shared" si="179"/>
        <v>5239.3769999999995</v>
      </c>
      <c r="T101" s="28">
        <f t="shared" si="133"/>
        <v>14815.4395</v>
      </c>
    </row>
    <row r="102" spans="1:20" s="13" customFormat="1" ht="12">
      <c r="A102" s="10">
        <f t="shared" si="152"/>
        <v>86</v>
      </c>
      <c r="B102" s="23" t="s">
        <v>139</v>
      </c>
      <c r="C102" s="11" t="s">
        <v>148</v>
      </c>
      <c r="D102" s="11" t="s">
        <v>38</v>
      </c>
      <c r="E102" s="10" t="s">
        <v>27</v>
      </c>
      <c r="F102" s="10" t="s">
        <v>39</v>
      </c>
      <c r="G102" s="12">
        <v>34155</v>
      </c>
      <c r="H102" s="12">
        <v>0</v>
      </c>
      <c r="I102" s="12">
        <v>0</v>
      </c>
      <c r="J102" s="12">
        <f t="shared" si="149"/>
        <v>980.24850000000004</v>
      </c>
      <c r="K102" s="12">
        <f t="shared" si="175"/>
        <v>2425.0049999999997</v>
      </c>
      <c r="L102" s="12">
        <f t="shared" si="189"/>
        <v>392.78249999999997</v>
      </c>
      <c r="M102" s="28">
        <f t="shared" si="146"/>
        <v>1038.3119999999999</v>
      </c>
      <c r="N102" s="12">
        <f t="shared" si="177"/>
        <v>2421.5895</v>
      </c>
      <c r="O102" s="12">
        <v>0</v>
      </c>
      <c r="P102" s="12">
        <f t="shared" si="178"/>
        <v>7257.9375</v>
      </c>
      <c r="Q102" s="35">
        <v>3120.65</v>
      </c>
      <c r="R102" s="12">
        <f t="shared" si="150"/>
        <v>5139.2105000000001</v>
      </c>
      <c r="S102" s="12">
        <f t="shared" si="179"/>
        <v>5239.3769999999995</v>
      </c>
      <c r="T102" s="28">
        <f t="shared" si="133"/>
        <v>29015.789499999999</v>
      </c>
    </row>
    <row r="103" spans="1:20" s="13" customFormat="1" ht="12">
      <c r="A103" s="10">
        <f t="shared" si="152"/>
        <v>87</v>
      </c>
      <c r="B103" s="23" t="s">
        <v>139</v>
      </c>
      <c r="C103" s="11" t="s">
        <v>149</v>
      </c>
      <c r="D103" s="11" t="s">
        <v>38</v>
      </c>
      <c r="E103" s="10" t="s">
        <v>27</v>
      </c>
      <c r="F103" s="10" t="s">
        <v>39</v>
      </c>
      <c r="G103" s="12">
        <v>34000</v>
      </c>
      <c r="H103" s="12">
        <v>0</v>
      </c>
      <c r="I103" s="12">
        <v>0</v>
      </c>
      <c r="J103" s="12">
        <f t="shared" si="149"/>
        <v>975.8</v>
      </c>
      <c r="K103" s="12">
        <f t="shared" si="175"/>
        <v>2414</v>
      </c>
      <c r="L103" s="12">
        <f t="shared" si="189"/>
        <v>391</v>
      </c>
      <c r="M103" s="28">
        <f t="shared" si="146"/>
        <v>1033.5999999999999</v>
      </c>
      <c r="N103" s="12">
        <f t="shared" si="177"/>
        <v>2410.6000000000004</v>
      </c>
      <c r="O103" s="12">
        <v>0</v>
      </c>
      <c r="P103" s="12">
        <f t="shared" si="178"/>
        <v>7225</v>
      </c>
      <c r="Q103" s="35">
        <v>4499.49</v>
      </c>
      <c r="R103" s="12">
        <f t="shared" si="150"/>
        <v>6508.8899999999994</v>
      </c>
      <c r="S103" s="12">
        <f t="shared" si="179"/>
        <v>5215.6000000000004</v>
      </c>
      <c r="T103" s="28">
        <f t="shared" si="133"/>
        <v>27491.11</v>
      </c>
    </row>
    <row r="104" spans="1:20" s="13" customFormat="1" ht="12">
      <c r="A104" s="10">
        <f t="shared" si="152"/>
        <v>88</v>
      </c>
      <c r="B104" s="23" t="s">
        <v>139</v>
      </c>
      <c r="C104" s="11" t="s">
        <v>150</v>
      </c>
      <c r="D104" s="11" t="s">
        <v>38</v>
      </c>
      <c r="E104" s="10" t="s">
        <v>27</v>
      </c>
      <c r="F104" s="10" t="s">
        <v>39</v>
      </c>
      <c r="G104" s="12">
        <v>34000</v>
      </c>
      <c r="H104" s="12">
        <v>0</v>
      </c>
      <c r="I104" s="12">
        <v>0</v>
      </c>
      <c r="J104" s="12">
        <f t="shared" si="149"/>
        <v>975.8</v>
      </c>
      <c r="K104" s="12">
        <f t="shared" si="175"/>
        <v>2414</v>
      </c>
      <c r="L104" s="12">
        <f t="shared" si="189"/>
        <v>391</v>
      </c>
      <c r="M104" s="28">
        <f t="shared" si="146"/>
        <v>1033.5999999999999</v>
      </c>
      <c r="N104" s="12">
        <f t="shared" si="177"/>
        <v>2410.6000000000004</v>
      </c>
      <c r="O104" s="12">
        <v>0</v>
      </c>
      <c r="P104" s="12">
        <f t="shared" si="178"/>
        <v>7225</v>
      </c>
      <c r="Q104" s="35">
        <v>5266</v>
      </c>
      <c r="R104" s="12">
        <f t="shared" si="150"/>
        <v>7275.4</v>
      </c>
      <c r="S104" s="12">
        <f t="shared" si="179"/>
        <v>5215.6000000000004</v>
      </c>
      <c r="T104" s="28">
        <f t="shared" si="133"/>
        <v>26724.6</v>
      </c>
    </row>
    <row r="105" spans="1:20" s="13" customFormat="1" ht="12">
      <c r="A105" s="10">
        <f t="shared" si="152"/>
        <v>89</v>
      </c>
      <c r="B105" s="23" t="s">
        <v>139</v>
      </c>
      <c r="C105" s="11" t="s">
        <v>151</v>
      </c>
      <c r="D105" s="11" t="s">
        <v>38</v>
      </c>
      <c r="E105" s="10" t="s">
        <v>27</v>
      </c>
      <c r="F105" s="10" t="s">
        <v>39</v>
      </c>
      <c r="G105" s="12">
        <v>34000</v>
      </c>
      <c r="H105" s="12">
        <v>0</v>
      </c>
      <c r="I105" s="12">
        <v>0</v>
      </c>
      <c r="J105" s="12">
        <f t="shared" si="149"/>
        <v>975.8</v>
      </c>
      <c r="K105" s="12">
        <f t="shared" si="175"/>
        <v>2414</v>
      </c>
      <c r="L105" s="12">
        <f t="shared" si="189"/>
        <v>391</v>
      </c>
      <c r="M105" s="28">
        <f t="shared" si="146"/>
        <v>1033.5999999999999</v>
      </c>
      <c r="N105" s="12">
        <f t="shared" si="177"/>
        <v>2410.6000000000004</v>
      </c>
      <c r="O105" s="35">
        <v>1350.12</v>
      </c>
      <c r="P105" s="12">
        <f t="shared" si="178"/>
        <v>7225</v>
      </c>
      <c r="Q105" s="37">
        <f>6396.12-1350.12</f>
        <v>5046</v>
      </c>
      <c r="R105" s="28">
        <f t="shared" si="150"/>
        <v>8405.52</v>
      </c>
      <c r="S105" s="28">
        <f t="shared" si="179"/>
        <v>5215.6000000000004</v>
      </c>
      <c r="T105" s="28">
        <f t="shared" si="133"/>
        <v>25594.48</v>
      </c>
    </row>
    <row r="106" spans="1:20" s="13" customFormat="1" ht="12">
      <c r="A106" s="10">
        <f t="shared" si="152"/>
        <v>90</v>
      </c>
      <c r="B106" s="23" t="s">
        <v>139</v>
      </c>
      <c r="C106" s="11" t="s">
        <v>152</v>
      </c>
      <c r="D106" s="11" t="s">
        <v>38</v>
      </c>
      <c r="E106" s="10" t="s">
        <v>27</v>
      </c>
      <c r="F106" s="10" t="s">
        <v>39</v>
      </c>
      <c r="G106" s="12">
        <v>34000</v>
      </c>
      <c r="H106" s="12">
        <v>0</v>
      </c>
      <c r="I106" s="12">
        <v>0</v>
      </c>
      <c r="J106" s="12">
        <f t="shared" si="149"/>
        <v>975.8</v>
      </c>
      <c r="K106" s="12">
        <f t="shared" si="175"/>
        <v>2414</v>
      </c>
      <c r="L106" s="12">
        <f t="shared" si="189"/>
        <v>391</v>
      </c>
      <c r="M106" s="28">
        <f t="shared" si="146"/>
        <v>1033.5999999999999</v>
      </c>
      <c r="N106" s="12">
        <f t="shared" si="177"/>
        <v>2410.6000000000004</v>
      </c>
      <c r="O106" s="12">
        <v>0</v>
      </c>
      <c r="P106" s="12">
        <f t="shared" si="178"/>
        <v>7225</v>
      </c>
      <c r="Q106" s="37">
        <v>5046</v>
      </c>
      <c r="R106" s="28">
        <f t="shared" si="150"/>
        <v>7055.4</v>
      </c>
      <c r="S106" s="28">
        <f t="shared" si="179"/>
        <v>5215.6000000000004</v>
      </c>
      <c r="T106" s="28">
        <f t="shared" si="133"/>
        <v>26944.6</v>
      </c>
    </row>
    <row r="107" spans="1:20" s="13" customFormat="1" ht="12">
      <c r="A107" s="10">
        <f t="shared" si="152"/>
        <v>91</v>
      </c>
      <c r="B107" s="23" t="s">
        <v>139</v>
      </c>
      <c r="C107" s="11" t="s">
        <v>153</v>
      </c>
      <c r="D107" s="11" t="s">
        <v>38</v>
      </c>
      <c r="E107" s="10" t="s">
        <v>27</v>
      </c>
      <c r="F107" s="10" t="s">
        <v>39</v>
      </c>
      <c r="G107" s="12">
        <v>34000</v>
      </c>
      <c r="H107" s="12">
        <v>0</v>
      </c>
      <c r="I107" s="12">
        <v>0</v>
      </c>
      <c r="J107" s="12">
        <f t="shared" si="149"/>
        <v>975.8</v>
      </c>
      <c r="K107" s="12">
        <f t="shared" si="175"/>
        <v>2414</v>
      </c>
      <c r="L107" s="12">
        <f t="shared" si="189"/>
        <v>391</v>
      </c>
      <c r="M107" s="28">
        <f t="shared" si="146"/>
        <v>1033.5999999999999</v>
      </c>
      <c r="N107" s="12">
        <f t="shared" si="177"/>
        <v>2410.6000000000004</v>
      </c>
      <c r="O107" s="12">
        <v>0</v>
      </c>
      <c r="P107" s="12">
        <f t="shared" si="178"/>
        <v>7225</v>
      </c>
      <c r="Q107" s="35">
        <v>20008.560000000001</v>
      </c>
      <c r="R107" s="12">
        <f t="shared" si="150"/>
        <v>22017.960000000003</v>
      </c>
      <c r="S107" s="12">
        <f t="shared" si="179"/>
        <v>5215.6000000000004</v>
      </c>
      <c r="T107" s="28">
        <f t="shared" si="133"/>
        <v>11982.039999999997</v>
      </c>
    </row>
    <row r="108" spans="1:20" s="13" customFormat="1" ht="12">
      <c r="A108" s="10">
        <f t="shared" si="152"/>
        <v>92</v>
      </c>
      <c r="B108" s="23" t="s">
        <v>139</v>
      </c>
      <c r="C108" s="11" t="s">
        <v>154</v>
      </c>
      <c r="D108" s="11" t="s">
        <v>38</v>
      </c>
      <c r="E108" s="10" t="s">
        <v>27</v>
      </c>
      <c r="F108" s="10" t="s">
        <v>39</v>
      </c>
      <c r="G108" s="12">
        <v>34000</v>
      </c>
      <c r="H108" s="12">
        <v>0</v>
      </c>
      <c r="I108" s="12">
        <v>0</v>
      </c>
      <c r="J108" s="12">
        <f t="shared" si="149"/>
        <v>975.8</v>
      </c>
      <c r="K108" s="12">
        <f t="shared" si="175"/>
        <v>2414</v>
      </c>
      <c r="L108" s="12">
        <f t="shared" si="189"/>
        <v>391</v>
      </c>
      <c r="M108" s="28">
        <f t="shared" si="146"/>
        <v>1033.5999999999999</v>
      </c>
      <c r="N108" s="12">
        <f t="shared" si="177"/>
        <v>2410.6000000000004</v>
      </c>
      <c r="O108" s="12">
        <v>0</v>
      </c>
      <c r="P108" s="12">
        <f t="shared" si="178"/>
        <v>7225</v>
      </c>
      <c r="Q108" s="35">
        <v>4607</v>
      </c>
      <c r="R108" s="12">
        <f t="shared" si="150"/>
        <v>6616.4</v>
      </c>
      <c r="S108" s="12">
        <f t="shared" si="179"/>
        <v>5215.6000000000004</v>
      </c>
      <c r="T108" s="28">
        <f t="shared" si="133"/>
        <v>27383.599999999999</v>
      </c>
    </row>
    <row r="109" spans="1:20" s="13" customFormat="1" ht="12">
      <c r="A109" s="10">
        <f t="shared" si="152"/>
        <v>93</v>
      </c>
      <c r="B109" s="23" t="s">
        <v>139</v>
      </c>
      <c r="C109" s="11" t="s">
        <v>155</v>
      </c>
      <c r="D109" s="11" t="s">
        <v>38</v>
      </c>
      <c r="E109" s="10" t="s">
        <v>27</v>
      </c>
      <c r="F109" s="10" t="s">
        <v>39</v>
      </c>
      <c r="G109" s="12">
        <v>34000</v>
      </c>
      <c r="H109" s="12">
        <v>0</v>
      </c>
      <c r="I109" s="12">
        <v>0</v>
      </c>
      <c r="J109" s="12">
        <f t="shared" si="149"/>
        <v>975.8</v>
      </c>
      <c r="K109" s="12">
        <f t="shared" si="175"/>
        <v>2414</v>
      </c>
      <c r="L109" s="12">
        <f t="shared" si="189"/>
        <v>391</v>
      </c>
      <c r="M109" s="28">
        <f t="shared" si="146"/>
        <v>1033.5999999999999</v>
      </c>
      <c r="N109" s="12">
        <f t="shared" si="177"/>
        <v>2410.6000000000004</v>
      </c>
      <c r="O109" s="12">
        <v>0</v>
      </c>
      <c r="P109" s="12">
        <f t="shared" si="178"/>
        <v>7225</v>
      </c>
      <c r="Q109" s="37">
        <v>25409.95</v>
      </c>
      <c r="R109" s="28">
        <f t="shared" si="150"/>
        <v>27419.350000000002</v>
      </c>
      <c r="S109" s="28">
        <f t="shared" si="179"/>
        <v>5215.6000000000004</v>
      </c>
      <c r="T109" s="28">
        <f t="shared" si="133"/>
        <v>6580.6499999999978</v>
      </c>
    </row>
    <row r="110" spans="1:20" s="13" customFormat="1" ht="12">
      <c r="A110" s="10">
        <f t="shared" si="152"/>
        <v>94</v>
      </c>
      <c r="B110" s="23" t="s">
        <v>139</v>
      </c>
      <c r="C110" s="11" t="s">
        <v>156</v>
      </c>
      <c r="D110" s="11" t="s">
        <v>38</v>
      </c>
      <c r="E110" s="10" t="s">
        <v>27</v>
      </c>
      <c r="F110" s="10" t="s">
        <v>39</v>
      </c>
      <c r="G110" s="12">
        <v>40000</v>
      </c>
      <c r="H110" s="12">
        <v>442.65</v>
      </c>
      <c r="I110" s="12">
        <v>0</v>
      </c>
      <c r="J110" s="12">
        <f t="shared" si="149"/>
        <v>1148</v>
      </c>
      <c r="K110" s="12">
        <f t="shared" si="175"/>
        <v>2839.9999999999995</v>
      </c>
      <c r="L110" s="12">
        <f t="shared" si="189"/>
        <v>460</v>
      </c>
      <c r="M110" s="28">
        <f t="shared" si="146"/>
        <v>1216</v>
      </c>
      <c r="N110" s="12">
        <f t="shared" si="177"/>
        <v>2836</v>
      </c>
      <c r="O110" s="12">
        <v>0</v>
      </c>
      <c r="P110" s="12">
        <f t="shared" si="178"/>
        <v>8500</v>
      </c>
      <c r="Q110" s="35">
        <v>12046</v>
      </c>
      <c r="R110" s="12">
        <f t="shared" si="150"/>
        <v>14852.65</v>
      </c>
      <c r="S110" s="12">
        <f t="shared" si="179"/>
        <v>6136</v>
      </c>
      <c r="T110" s="28">
        <f t="shared" si="133"/>
        <v>25147.35</v>
      </c>
    </row>
    <row r="111" spans="1:20" s="13" customFormat="1" ht="12">
      <c r="A111" s="10">
        <f t="shared" si="152"/>
        <v>95</v>
      </c>
      <c r="B111" s="23" t="s">
        <v>139</v>
      </c>
      <c r="C111" s="11" t="s">
        <v>1018</v>
      </c>
      <c r="D111" s="11" t="s">
        <v>1019</v>
      </c>
      <c r="E111" s="10" t="s">
        <v>27</v>
      </c>
      <c r="F111" s="10" t="s">
        <v>39</v>
      </c>
      <c r="G111" s="12">
        <v>55000</v>
      </c>
      <c r="H111" s="12">
        <v>2559.6799999999998</v>
      </c>
      <c r="I111" s="12">
        <v>0</v>
      </c>
      <c r="J111" s="12">
        <f t="shared" si="149"/>
        <v>1578.5</v>
      </c>
      <c r="K111" s="12">
        <f t="shared" si="175"/>
        <v>3904.9999999999995</v>
      </c>
      <c r="L111" s="12">
        <f t="shared" si="189"/>
        <v>632.5</v>
      </c>
      <c r="M111" s="28">
        <f t="shared" si="146"/>
        <v>1672</v>
      </c>
      <c r="N111" s="12">
        <f t="shared" si="177"/>
        <v>3899.5000000000005</v>
      </c>
      <c r="O111" s="12">
        <v>0</v>
      </c>
      <c r="P111" s="12">
        <f t="shared" si="178"/>
        <v>11687.5</v>
      </c>
      <c r="Q111" s="35">
        <v>0</v>
      </c>
      <c r="R111" s="12">
        <f t="shared" ref="R111" si="190">+J111+M111+O111+Q111+H111+I111</f>
        <v>5810.18</v>
      </c>
      <c r="S111" s="12">
        <f t="shared" ref="S111" si="191">+N111+L111+K111</f>
        <v>8437</v>
      </c>
      <c r="T111" s="28">
        <f t="shared" ref="T111" si="192">+G111-R111</f>
        <v>49189.82</v>
      </c>
    </row>
    <row r="112" spans="1:20" s="13" customFormat="1" ht="12">
      <c r="A112" s="10">
        <f t="shared" si="152"/>
        <v>96</v>
      </c>
      <c r="B112" s="23" t="s">
        <v>139</v>
      </c>
      <c r="C112" s="11" t="s">
        <v>158</v>
      </c>
      <c r="D112" s="11" t="s">
        <v>159</v>
      </c>
      <c r="E112" s="10" t="s">
        <v>27</v>
      </c>
      <c r="F112" s="10" t="s">
        <v>39</v>
      </c>
      <c r="G112" s="12">
        <v>30000</v>
      </c>
      <c r="H112" s="12">
        <v>0</v>
      </c>
      <c r="I112" s="12">
        <v>0</v>
      </c>
      <c r="J112" s="12">
        <f t="shared" si="149"/>
        <v>861</v>
      </c>
      <c r="K112" s="12">
        <f t="shared" si="175"/>
        <v>2130</v>
      </c>
      <c r="L112" s="12">
        <f t="shared" si="189"/>
        <v>345</v>
      </c>
      <c r="M112" s="28">
        <f t="shared" si="146"/>
        <v>912</v>
      </c>
      <c r="N112" s="12">
        <f t="shared" si="177"/>
        <v>2127</v>
      </c>
      <c r="O112" s="12">
        <v>0</v>
      </c>
      <c r="P112" s="12">
        <f t="shared" si="178"/>
        <v>6375</v>
      </c>
      <c r="Q112" s="35">
        <v>2546</v>
      </c>
      <c r="R112" s="12">
        <f t="shared" si="150"/>
        <v>4319</v>
      </c>
      <c r="S112" s="12">
        <f t="shared" si="179"/>
        <v>4602</v>
      </c>
      <c r="T112" s="28">
        <f t="shared" si="133"/>
        <v>25681</v>
      </c>
    </row>
    <row r="113" spans="1:20" s="13" customFormat="1" ht="12">
      <c r="A113" s="10">
        <f t="shared" si="152"/>
        <v>97</v>
      </c>
      <c r="B113" s="23" t="s">
        <v>139</v>
      </c>
      <c r="C113" s="11" t="s">
        <v>161</v>
      </c>
      <c r="D113" s="11" t="s">
        <v>159</v>
      </c>
      <c r="E113" s="10" t="s">
        <v>27</v>
      </c>
      <c r="F113" s="10" t="s">
        <v>39</v>
      </c>
      <c r="G113" s="12">
        <v>30000</v>
      </c>
      <c r="H113" s="12">
        <v>0</v>
      </c>
      <c r="I113" s="12">
        <v>0</v>
      </c>
      <c r="J113" s="12">
        <f t="shared" si="149"/>
        <v>861</v>
      </c>
      <c r="K113" s="12">
        <f t="shared" si="175"/>
        <v>2130</v>
      </c>
      <c r="L113" s="12">
        <f t="shared" si="189"/>
        <v>345</v>
      </c>
      <c r="M113" s="28">
        <f t="shared" si="146"/>
        <v>912</v>
      </c>
      <c r="N113" s="12">
        <f t="shared" si="177"/>
        <v>2127</v>
      </c>
      <c r="O113" s="12">
        <v>0</v>
      </c>
      <c r="P113" s="12">
        <f t="shared" si="178"/>
        <v>6375</v>
      </c>
      <c r="Q113" s="35">
        <v>9546</v>
      </c>
      <c r="R113" s="12">
        <f t="shared" si="150"/>
        <v>11319</v>
      </c>
      <c r="S113" s="12">
        <f t="shared" si="179"/>
        <v>4602</v>
      </c>
      <c r="T113" s="28">
        <f t="shared" si="133"/>
        <v>18681</v>
      </c>
    </row>
    <row r="114" spans="1:20" s="13" customFormat="1" ht="12">
      <c r="A114" s="10">
        <f t="shared" si="152"/>
        <v>98</v>
      </c>
      <c r="B114" s="23" t="s">
        <v>139</v>
      </c>
      <c r="C114" s="11" t="s">
        <v>162</v>
      </c>
      <c r="D114" s="11" t="s">
        <v>159</v>
      </c>
      <c r="E114" s="10" t="s">
        <v>27</v>
      </c>
      <c r="F114" s="10" t="s">
        <v>39</v>
      </c>
      <c r="G114" s="12">
        <v>30000</v>
      </c>
      <c r="H114" s="12">
        <v>0</v>
      </c>
      <c r="I114" s="12">
        <v>0</v>
      </c>
      <c r="J114" s="12">
        <f t="shared" si="149"/>
        <v>861</v>
      </c>
      <c r="K114" s="12">
        <f t="shared" si="175"/>
        <v>2130</v>
      </c>
      <c r="L114" s="12">
        <f t="shared" si="189"/>
        <v>345</v>
      </c>
      <c r="M114" s="28">
        <f t="shared" si="146"/>
        <v>912</v>
      </c>
      <c r="N114" s="12">
        <f t="shared" si="177"/>
        <v>2127</v>
      </c>
      <c r="O114" s="12">
        <v>0</v>
      </c>
      <c r="P114" s="12">
        <f t="shared" si="178"/>
        <v>6375</v>
      </c>
      <c r="Q114" s="35">
        <v>7546</v>
      </c>
      <c r="R114" s="12">
        <f t="shared" si="150"/>
        <v>9319</v>
      </c>
      <c r="S114" s="12">
        <f t="shared" si="179"/>
        <v>4602</v>
      </c>
      <c r="T114" s="28">
        <f t="shared" si="133"/>
        <v>20681</v>
      </c>
    </row>
    <row r="115" spans="1:20" s="13" customFormat="1" ht="12">
      <c r="A115" s="10">
        <f t="shared" si="152"/>
        <v>99</v>
      </c>
      <c r="B115" s="23" t="s">
        <v>139</v>
      </c>
      <c r="C115" s="11" t="s">
        <v>163</v>
      </c>
      <c r="D115" s="11" t="s">
        <v>164</v>
      </c>
      <c r="E115" s="10" t="s">
        <v>27</v>
      </c>
      <c r="F115" s="10" t="s">
        <v>28</v>
      </c>
      <c r="G115" s="12">
        <v>22000</v>
      </c>
      <c r="H115" s="12">
        <v>0</v>
      </c>
      <c r="I115" s="12">
        <v>0</v>
      </c>
      <c r="J115" s="12">
        <f t="shared" si="149"/>
        <v>631.4</v>
      </c>
      <c r="K115" s="12">
        <f t="shared" si="175"/>
        <v>1561.9999999999998</v>
      </c>
      <c r="L115" s="12">
        <f t="shared" si="189"/>
        <v>253</v>
      </c>
      <c r="M115" s="28">
        <f t="shared" si="146"/>
        <v>668.8</v>
      </c>
      <c r="N115" s="12">
        <f t="shared" si="177"/>
        <v>1559.8000000000002</v>
      </c>
      <c r="O115" s="12">
        <v>0</v>
      </c>
      <c r="P115" s="12">
        <f t="shared" si="178"/>
        <v>4675</v>
      </c>
      <c r="Q115" s="35">
        <v>2526</v>
      </c>
      <c r="R115" s="12">
        <f t="shared" si="150"/>
        <v>3826.2</v>
      </c>
      <c r="S115" s="12">
        <f t="shared" si="179"/>
        <v>3374.8</v>
      </c>
      <c r="T115" s="28">
        <f t="shared" si="133"/>
        <v>18173.8</v>
      </c>
    </row>
    <row r="116" spans="1:20" s="13" customFormat="1" ht="12">
      <c r="A116" s="10">
        <f t="shared" si="152"/>
        <v>100</v>
      </c>
      <c r="B116" s="23" t="s">
        <v>139</v>
      </c>
      <c r="C116" s="11" t="s">
        <v>165</v>
      </c>
      <c r="D116" s="11" t="s">
        <v>164</v>
      </c>
      <c r="E116" s="10" t="s">
        <v>27</v>
      </c>
      <c r="F116" s="10" t="s">
        <v>28</v>
      </c>
      <c r="G116" s="12">
        <v>22000</v>
      </c>
      <c r="H116" s="12">
        <v>0</v>
      </c>
      <c r="I116" s="12">
        <v>0</v>
      </c>
      <c r="J116" s="12">
        <f t="shared" si="149"/>
        <v>631.4</v>
      </c>
      <c r="K116" s="12">
        <f t="shared" si="175"/>
        <v>1561.9999999999998</v>
      </c>
      <c r="L116" s="12">
        <f t="shared" si="189"/>
        <v>253</v>
      </c>
      <c r="M116" s="28">
        <f t="shared" si="146"/>
        <v>668.8</v>
      </c>
      <c r="N116" s="12">
        <f t="shared" si="177"/>
        <v>1559.8000000000002</v>
      </c>
      <c r="O116" s="12">
        <v>0</v>
      </c>
      <c r="P116" s="12">
        <f t="shared" si="178"/>
        <v>4675</v>
      </c>
      <c r="Q116" s="35">
        <v>1046</v>
      </c>
      <c r="R116" s="12">
        <f t="shared" si="150"/>
        <v>2346.1999999999998</v>
      </c>
      <c r="S116" s="12">
        <f t="shared" si="179"/>
        <v>3374.8</v>
      </c>
      <c r="T116" s="28">
        <f t="shared" si="133"/>
        <v>19653.8</v>
      </c>
    </row>
    <row r="117" spans="1:20" s="13" customFormat="1" ht="12">
      <c r="A117" s="10">
        <f t="shared" si="152"/>
        <v>101</v>
      </c>
      <c r="B117" s="23" t="s">
        <v>139</v>
      </c>
      <c r="C117" s="11" t="s">
        <v>166</v>
      </c>
      <c r="D117" s="11" t="s">
        <v>164</v>
      </c>
      <c r="E117" s="10" t="s">
        <v>27</v>
      </c>
      <c r="F117" s="10" t="s">
        <v>39</v>
      </c>
      <c r="G117" s="12">
        <v>22000</v>
      </c>
      <c r="H117" s="12">
        <v>0</v>
      </c>
      <c r="I117" s="12">
        <v>0</v>
      </c>
      <c r="J117" s="12">
        <f t="shared" si="149"/>
        <v>631.4</v>
      </c>
      <c r="K117" s="12">
        <f t="shared" si="175"/>
        <v>1561.9999999999998</v>
      </c>
      <c r="L117" s="12">
        <f t="shared" si="189"/>
        <v>253</v>
      </c>
      <c r="M117" s="28">
        <f t="shared" si="146"/>
        <v>668.8</v>
      </c>
      <c r="N117" s="12">
        <f t="shared" si="177"/>
        <v>1559.8000000000002</v>
      </c>
      <c r="O117" s="12">
        <v>0</v>
      </c>
      <c r="P117" s="12">
        <f t="shared" si="178"/>
        <v>4675</v>
      </c>
      <c r="Q117" s="35">
        <v>2546</v>
      </c>
      <c r="R117" s="12">
        <f t="shared" si="150"/>
        <v>3846.2</v>
      </c>
      <c r="S117" s="12">
        <f t="shared" si="179"/>
        <v>3374.8</v>
      </c>
      <c r="T117" s="28">
        <f t="shared" si="133"/>
        <v>18153.8</v>
      </c>
    </row>
    <row r="118" spans="1:20" s="30" customFormat="1" ht="12">
      <c r="A118" s="10">
        <f t="shared" si="152"/>
        <v>102</v>
      </c>
      <c r="B118" s="23" t="s">
        <v>139</v>
      </c>
      <c r="C118" s="11" t="s">
        <v>167</v>
      </c>
      <c r="D118" s="11" t="s">
        <v>164</v>
      </c>
      <c r="E118" s="10" t="s">
        <v>27</v>
      </c>
      <c r="F118" s="10" t="s">
        <v>39</v>
      </c>
      <c r="G118" s="12">
        <v>22000</v>
      </c>
      <c r="H118" s="12">
        <v>0</v>
      </c>
      <c r="I118" s="12">
        <v>0</v>
      </c>
      <c r="J118" s="12">
        <f t="shared" si="149"/>
        <v>631.4</v>
      </c>
      <c r="K118" s="12">
        <f t="shared" si="175"/>
        <v>1561.9999999999998</v>
      </c>
      <c r="L118" s="12">
        <f t="shared" si="189"/>
        <v>253</v>
      </c>
      <c r="M118" s="28">
        <f t="shared" si="146"/>
        <v>668.8</v>
      </c>
      <c r="N118" s="12">
        <f t="shared" si="177"/>
        <v>1559.8000000000002</v>
      </c>
      <c r="O118" s="12">
        <v>0</v>
      </c>
      <c r="P118" s="12">
        <f t="shared" si="178"/>
        <v>4675</v>
      </c>
      <c r="Q118" s="37">
        <v>15647.28</v>
      </c>
      <c r="R118" s="28">
        <f t="shared" si="150"/>
        <v>16947.48</v>
      </c>
      <c r="S118" s="28">
        <f t="shared" si="179"/>
        <v>3374.8</v>
      </c>
      <c r="T118" s="28">
        <f t="shared" ref="T118:T182" si="193">+G118-R118</f>
        <v>5052.5200000000004</v>
      </c>
    </row>
    <row r="119" spans="1:20" s="13" customFormat="1" ht="12">
      <c r="A119" s="10">
        <f t="shared" si="152"/>
        <v>103</v>
      </c>
      <c r="B119" s="23" t="s">
        <v>139</v>
      </c>
      <c r="C119" s="11" t="s">
        <v>168</v>
      </c>
      <c r="D119" s="11" t="s">
        <v>164</v>
      </c>
      <c r="E119" s="10" t="s">
        <v>27</v>
      </c>
      <c r="F119" s="10" t="s">
        <v>28</v>
      </c>
      <c r="G119" s="12">
        <v>22000</v>
      </c>
      <c r="H119" s="12">
        <v>0</v>
      </c>
      <c r="I119" s="12">
        <v>0</v>
      </c>
      <c r="J119" s="12">
        <f t="shared" si="149"/>
        <v>631.4</v>
      </c>
      <c r="K119" s="12">
        <f t="shared" si="175"/>
        <v>1561.9999999999998</v>
      </c>
      <c r="L119" s="12">
        <f t="shared" si="189"/>
        <v>253</v>
      </c>
      <c r="M119" s="28">
        <f t="shared" si="146"/>
        <v>668.8</v>
      </c>
      <c r="N119" s="12">
        <f t="shared" si="177"/>
        <v>1559.8000000000002</v>
      </c>
      <c r="O119" s="12">
        <v>0</v>
      </c>
      <c r="P119" s="12">
        <f t="shared" si="178"/>
        <v>4675</v>
      </c>
      <c r="Q119" s="35">
        <v>3366</v>
      </c>
      <c r="R119" s="12">
        <f t="shared" si="150"/>
        <v>4666.2</v>
      </c>
      <c r="S119" s="12">
        <f t="shared" si="179"/>
        <v>3374.8</v>
      </c>
      <c r="T119" s="28">
        <f t="shared" si="193"/>
        <v>17333.8</v>
      </c>
    </row>
    <row r="120" spans="1:20" s="13" customFormat="1" ht="12">
      <c r="A120" s="10">
        <f t="shared" si="152"/>
        <v>104</v>
      </c>
      <c r="B120" s="23" t="s">
        <v>139</v>
      </c>
      <c r="C120" s="11" t="s">
        <v>169</v>
      </c>
      <c r="D120" s="11" t="s">
        <v>164</v>
      </c>
      <c r="E120" s="10" t="s">
        <v>27</v>
      </c>
      <c r="F120" s="10" t="s">
        <v>39</v>
      </c>
      <c r="G120" s="12">
        <v>22000</v>
      </c>
      <c r="H120" s="12">
        <v>0</v>
      </c>
      <c r="I120" s="12">
        <v>0</v>
      </c>
      <c r="J120" s="12">
        <f t="shared" si="149"/>
        <v>631.4</v>
      </c>
      <c r="K120" s="12">
        <f t="shared" si="175"/>
        <v>1561.9999999999998</v>
      </c>
      <c r="L120" s="12">
        <f t="shared" si="189"/>
        <v>253</v>
      </c>
      <c r="M120" s="28">
        <f t="shared" si="146"/>
        <v>668.8</v>
      </c>
      <c r="N120" s="12">
        <f t="shared" si="177"/>
        <v>1559.8000000000002</v>
      </c>
      <c r="O120" s="12">
        <v>0</v>
      </c>
      <c r="P120" s="12">
        <f t="shared" si="178"/>
        <v>4675</v>
      </c>
      <c r="Q120" s="35">
        <v>7863.5</v>
      </c>
      <c r="R120" s="12">
        <f t="shared" si="150"/>
        <v>9163.7000000000007</v>
      </c>
      <c r="S120" s="12">
        <f t="shared" si="179"/>
        <v>3374.8</v>
      </c>
      <c r="T120" s="28">
        <f t="shared" si="193"/>
        <v>12836.3</v>
      </c>
    </row>
    <row r="121" spans="1:20" s="13" customFormat="1" ht="12">
      <c r="A121" s="10">
        <f t="shared" si="152"/>
        <v>105</v>
      </c>
      <c r="B121" s="23" t="s">
        <v>139</v>
      </c>
      <c r="C121" s="36" t="s">
        <v>1040</v>
      </c>
      <c r="D121" s="36" t="s">
        <v>1026</v>
      </c>
      <c r="E121" s="15" t="s">
        <v>27</v>
      </c>
      <c r="F121" s="15" t="s">
        <v>28</v>
      </c>
      <c r="G121" s="28">
        <v>22000</v>
      </c>
      <c r="H121" s="28">
        <v>0</v>
      </c>
      <c r="I121" s="28">
        <v>0</v>
      </c>
      <c r="J121" s="28">
        <f>+G121*2.87%</f>
        <v>631.4</v>
      </c>
      <c r="K121" s="28">
        <f>G121*7.1%</f>
        <v>1561.9999999999998</v>
      </c>
      <c r="L121" s="28">
        <f>G121*1.15%</f>
        <v>253</v>
      </c>
      <c r="M121" s="28">
        <f>+G121*3.04%</f>
        <v>668.8</v>
      </c>
      <c r="N121" s="28">
        <f>G121*7.09%</f>
        <v>1559.8000000000002</v>
      </c>
      <c r="O121" s="12">
        <v>0</v>
      </c>
      <c r="P121" s="28">
        <f>J121+K121+L121+M121+N121</f>
        <v>4675</v>
      </c>
      <c r="Q121" s="37">
        <v>0</v>
      </c>
      <c r="R121" s="28">
        <f>+J121+M121+O121+Q121+H121+I121</f>
        <v>1300.1999999999998</v>
      </c>
      <c r="S121" s="28">
        <f>+N121+L121+K121</f>
        <v>3374.8</v>
      </c>
      <c r="T121" s="28">
        <f>+G121-R121</f>
        <v>20699.8</v>
      </c>
    </row>
    <row r="122" spans="1:20" s="13" customFormat="1" ht="12">
      <c r="A122" s="10">
        <f t="shared" si="152"/>
        <v>106</v>
      </c>
      <c r="B122" s="23" t="s">
        <v>139</v>
      </c>
      <c r="C122" s="11" t="s">
        <v>170</v>
      </c>
      <c r="D122" s="11" t="s">
        <v>164</v>
      </c>
      <c r="E122" s="10" t="s">
        <v>27</v>
      </c>
      <c r="F122" s="10" t="s">
        <v>28</v>
      </c>
      <c r="G122" s="12">
        <v>22000</v>
      </c>
      <c r="H122" s="12">
        <v>0</v>
      </c>
      <c r="I122" s="12">
        <v>0</v>
      </c>
      <c r="J122" s="12">
        <f t="shared" si="149"/>
        <v>631.4</v>
      </c>
      <c r="K122" s="12">
        <f t="shared" si="175"/>
        <v>1561.9999999999998</v>
      </c>
      <c r="L122" s="12">
        <f t="shared" si="189"/>
        <v>253</v>
      </c>
      <c r="M122" s="28">
        <f t="shared" si="146"/>
        <v>668.8</v>
      </c>
      <c r="N122" s="12">
        <f t="shared" si="177"/>
        <v>1559.8000000000002</v>
      </c>
      <c r="O122" s="12">
        <v>0</v>
      </c>
      <c r="P122" s="12">
        <f t="shared" si="178"/>
        <v>4675</v>
      </c>
      <c r="Q122" s="35">
        <v>0</v>
      </c>
      <c r="R122" s="12">
        <f t="shared" si="150"/>
        <v>1300.1999999999998</v>
      </c>
      <c r="S122" s="12">
        <f t="shared" si="179"/>
        <v>3374.8</v>
      </c>
      <c r="T122" s="28">
        <f t="shared" si="193"/>
        <v>20699.8</v>
      </c>
    </row>
    <row r="123" spans="1:20" s="13" customFormat="1" ht="12">
      <c r="A123" s="10">
        <f t="shared" si="152"/>
        <v>107</v>
      </c>
      <c r="B123" s="23" t="s">
        <v>139</v>
      </c>
      <c r="C123" s="11" t="s">
        <v>171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149"/>
        <v>631.4</v>
      </c>
      <c r="K123" s="12">
        <f t="shared" si="175"/>
        <v>1561.9999999999998</v>
      </c>
      <c r="L123" s="12">
        <f t="shared" si="189"/>
        <v>253</v>
      </c>
      <c r="M123" s="28">
        <f t="shared" si="146"/>
        <v>668.8</v>
      </c>
      <c r="N123" s="12">
        <f t="shared" si="177"/>
        <v>1559.8000000000002</v>
      </c>
      <c r="O123" s="12">
        <v>0</v>
      </c>
      <c r="P123" s="12">
        <f t="shared" si="178"/>
        <v>4675</v>
      </c>
      <c r="Q123" s="35">
        <v>0</v>
      </c>
      <c r="R123" s="12">
        <f t="shared" si="150"/>
        <v>1300.1999999999998</v>
      </c>
      <c r="S123" s="12">
        <f t="shared" si="179"/>
        <v>3374.8</v>
      </c>
      <c r="T123" s="28">
        <f t="shared" si="193"/>
        <v>20699.8</v>
      </c>
    </row>
    <row r="124" spans="1:20" s="13" customFormat="1" ht="12">
      <c r="A124" s="10">
        <f t="shared" si="152"/>
        <v>108</v>
      </c>
      <c r="B124" s="23" t="s">
        <v>139</v>
      </c>
      <c r="C124" s="11" t="s">
        <v>172</v>
      </c>
      <c r="D124" s="11" t="s">
        <v>164</v>
      </c>
      <c r="E124" s="10" t="s">
        <v>27</v>
      </c>
      <c r="F124" s="10" t="s">
        <v>28</v>
      </c>
      <c r="G124" s="12">
        <v>22000</v>
      </c>
      <c r="H124" s="12">
        <v>0</v>
      </c>
      <c r="I124" s="12">
        <v>0</v>
      </c>
      <c r="J124" s="12">
        <f t="shared" si="149"/>
        <v>631.4</v>
      </c>
      <c r="K124" s="12">
        <f t="shared" si="175"/>
        <v>1561.9999999999998</v>
      </c>
      <c r="L124" s="12">
        <f t="shared" si="189"/>
        <v>253</v>
      </c>
      <c r="M124" s="28">
        <f t="shared" si="146"/>
        <v>668.8</v>
      </c>
      <c r="N124" s="12">
        <f t="shared" si="177"/>
        <v>1559.8000000000002</v>
      </c>
      <c r="O124" s="12">
        <v>0</v>
      </c>
      <c r="P124" s="12">
        <f t="shared" si="178"/>
        <v>4675</v>
      </c>
      <c r="Q124" s="35">
        <v>4046</v>
      </c>
      <c r="R124" s="12">
        <f t="shared" si="150"/>
        <v>5346.2</v>
      </c>
      <c r="S124" s="12">
        <f t="shared" si="179"/>
        <v>3374.8</v>
      </c>
      <c r="T124" s="28">
        <f t="shared" si="193"/>
        <v>16653.8</v>
      </c>
    </row>
    <row r="125" spans="1:20" s="30" customFormat="1" ht="12">
      <c r="A125" s="10">
        <f t="shared" si="152"/>
        <v>109</v>
      </c>
      <c r="B125" s="23" t="s">
        <v>139</v>
      </c>
      <c r="C125" s="11" t="s">
        <v>173</v>
      </c>
      <c r="D125" s="11" t="s">
        <v>164</v>
      </c>
      <c r="E125" s="10" t="s">
        <v>27</v>
      </c>
      <c r="F125" s="10" t="s">
        <v>28</v>
      </c>
      <c r="G125" s="12">
        <v>22000</v>
      </c>
      <c r="H125" s="12">
        <v>0</v>
      </c>
      <c r="I125" s="12">
        <v>0</v>
      </c>
      <c r="J125" s="12">
        <f t="shared" si="149"/>
        <v>631.4</v>
      </c>
      <c r="K125" s="12">
        <f t="shared" si="175"/>
        <v>1561.9999999999998</v>
      </c>
      <c r="L125" s="12">
        <f t="shared" si="189"/>
        <v>253</v>
      </c>
      <c r="M125" s="28">
        <f t="shared" si="146"/>
        <v>668.8</v>
      </c>
      <c r="N125" s="12">
        <f t="shared" si="177"/>
        <v>1559.8000000000002</v>
      </c>
      <c r="O125" s="12">
        <v>0</v>
      </c>
      <c r="P125" s="12">
        <f t="shared" si="178"/>
        <v>4675</v>
      </c>
      <c r="Q125" s="35">
        <v>0</v>
      </c>
      <c r="R125" s="12">
        <f t="shared" si="150"/>
        <v>1300.1999999999998</v>
      </c>
      <c r="S125" s="12">
        <f t="shared" si="179"/>
        <v>3374.8</v>
      </c>
      <c r="T125" s="28">
        <f t="shared" si="193"/>
        <v>20699.8</v>
      </c>
    </row>
    <row r="126" spans="1:20" s="30" customFormat="1" ht="12">
      <c r="A126" s="10">
        <f t="shared" si="152"/>
        <v>110</v>
      </c>
      <c r="B126" s="23" t="s">
        <v>139</v>
      </c>
      <c r="C126" s="11" t="s">
        <v>174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149"/>
        <v>631.4</v>
      </c>
      <c r="K126" s="12">
        <f t="shared" si="175"/>
        <v>1561.9999999999998</v>
      </c>
      <c r="L126" s="12">
        <f t="shared" si="189"/>
        <v>253</v>
      </c>
      <c r="M126" s="28">
        <f t="shared" si="146"/>
        <v>668.8</v>
      </c>
      <c r="N126" s="12">
        <f t="shared" si="177"/>
        <v>1559.8000000000002</v>
      </c>
      <c r="O126" s="12">
        <v>0</v>
      </c>
      <c r="P126" s="12">
        <f t="shared" si="178"/>
        <v>4675</v>
      </c>
      <c r="Q126" s="35">
        <v>13362.05</v>
      </c>
      <c r="R126" s="12">
        <f t="shared" si="150"/>
        <v>14662.25</v>
      </c>
      <c r="S126" s="12">
        <f t="shared" si="179"/>
        <v>3374.8</v>
      </c>
      <c r="T126" s="28">
        <f t="shared" si="193"/>
        <v>7337.75</v>
      </c>
    </row>
    <row r="127" spans="1:20" s="30" customFormat="1" ht="12">
      <c r="A127" s="10">
        <f t="shared" si="152"/>
        <v>111</v>
      </c>
      <c r="B127" s="23" t="s">
        <v>139</v>
      </c>
      <c r="C127" s="11" t="s">
        <v>175</v>
      </c>
      <c r="D127" s="11" t="s">
        <v>164</v>
      </c>
      <c r="E127" s="10" t="s">
        <v>27</v>
      </c>
      <c r="F127" s="10" t="s">
        <v>28</v>
      </c>
      <c r="G127" s="12">
        <v>22000</v>
      </c>
      <c r="H127" s="12">
        <v>0</v>
      </c>
      <c r="I127" s="12">
        <v>0</v>
      </c>
      <c r="J127" s="12">
        <f t="shared" si="149"/>
        <v>631.4</v>
      </c>
      <c r="K127" s="12">
        <f t="shared" si="175"/>
        <v>1561.9999999999998</v>
      </c>
      <c r="L127" s="12">
        <f t="shared" si="189"/>
        <v>253</v>
      </c>
      <c r="M127" s="28">
        <f t="shared" si="146"/>
        <v>668.8</v>
      </c>
      <c r="N127" s="12">
        <f t="shared" si="177"/>
        <v>1559.8000000000002</v>
      </c>
      <c r="O127" s="12">
        <v>0</v>
      </c>
      <c r="P127" s="12">
        <f t="shared" si="178"/>
        <v>4675</v>
      </c>
      <c r="Q127" s="35">
        <v>3026</v>
      </c>
      <c r="R127" s="12">
        <f t="shared" si="150"/>
        <v>4326.2</v>
      </c>
      <c r="S127" s="12">
        <f t="shared" si="179"/>
        <v>3374.8</v>
      </c>
      <c r="T127" s="28">
        <f t="shared" si="193"/>
        <v>17673.8</v>
      </c>
    </row>
    <row r="128" spans="1:20" s="13" customFormat="1" ht="12">
      <c r="A128" s="10">
        <f t="shared" si="152"/>
        <v>112</v>
      </c>
      <c r="B128" s="23" t="s">
        <v>139</v>
      </c>
      <c r="C128" s="36" t="s">
        <v>176</v>
      </c>
      <c r="D128" s="36" t="s">
        <v>164</v>
      </c>
      <c r="E128" s="15" t="s">
        <v>27</v>
      </c>
      <c r="F128" s="15" t="s">
        <v>28</v>
      </c>
      <c r="G128" s="28">
        <v>22000</v>
      </c>
      <c r="H128" s="28">
        <v>0</v>
      </c>
      <c r="I128" s="28">
        <v>0</v>
      </c>
      <c r="J128" s="28">
        <f t="shared" si="149"/>
        <v>631.4</v>
      </c>
      <c r="K128" s="28">
        <f t="shared" si="175"/>
        <v>1561.9999999999998</v>
      </c>
      <c r="L128" s="28">
        <f t="shared" si="189"/>
        <v>253</v>
      </c>
      <c r="M128" s="28">
        <f t="shared" si="146"/>
        <v>668.8</v>
      </c>
      <c r="N128" s="28">
        <f t="shared" si="177"/>
        <v>1559.8000000000002</v>
      </c>
      <c r="O128" s="12">
        <v>0</v>
      </c>
      <c r="P128" s="28">
        <f t="shared" si="178"/>
        <v>4675</v>
      </c>
      <c r="Q128" s="35">
        <v>0</v>
      </c>
      <c r="R128" s="28">
        <f t="shared" si="150"/>
        <v>1300.1999999999998</v>
      </c>
      <c r="S128" s="28">
        <f t="shared" si="179"/>
        <v>3374.8</v>
      </c>
      <c r="T128" s="28">
        <f t="shared" si="193"/>
        <v>20699.8</v>
      </c>
    </row>
    <row r="129" spans="1:20" s="13" customFormat="1" ht="12">
      <c r="A129" s="10">
        <f t="shared" si="152"/>
        <v>113</v>
      </c>
      <c r="B129" s="23" t="s">
        <v>139</v>
      </c>
      <c r="C129" s="36" t="s">
        <v>177</v>
      </c>
      <c r="D129" s="36" t="s">
        <v>164</v>
      </c>
      <c r="E129" s="15" t="s">
        <v>27</v>
      </c>
      <c r="F129" s="15" t="s">
        <v>28</v>
      </c>
      <c r="G129" s="28">
        <v>22000</v>
      </c>
      <c r="H129" s="28">
        <v>0</v>
      </c>
      <c r="I129" s="28">
        <v>0</v>
      </c>
      <c r="J129" s="28">
        <f t="shared" si="149"/>
        <v>631.4</v>
      </c>
      <c r="K129" s="28">
        <f t="shared" ref="K129" si="194">G129*7.1%</f>
        <v>1561.9999999999998</v>
      </c>
      <c r="L129" s="28">
        <f t="shared" ref="L129" si="195">G129*1.15%</f>
        <v>253</v>
      </c>
      <c r="M129" s="28">
        <f t="shared" si="146"/>
        <v>668.8</v>
      </c>
      <c r="N129" s="28">
        <f t="shared" ref="N129" si="196">G129*7.09%</f>
        <v>1559.8000000000002</v>
      </c>
      <c r="O129" s="12">
        <v>0</v>
      </c>
      <c r="P129" s="28">
        <f t="shared" ref="P129" si="197">J129+K129+L129+M129+N129</f>
        <v>4675</v>
      </c>
      <c r="Q129" s="35">
        <v>0</v>
      </c>
      <c r="R129" s="28">
        <f t="shared" ref="R129" si="198">+J129+M129+O129+Q129+H129+I129</f>
        <v>1300.1999999999998</v>
      </c>
      <c r="S129" s="28">
        <f t="shared" ref="S129" si="199">+N129+L129+K129</f>
        <v>3374.8</v>
      </c>
      <c r="T129" s="28">
        <f t="shared" si="193"/>
        <v>20699.8</v>
      </c>
    </row>
    <row r="130" spans="1:20" s="13" customFormat="1" ht="12">
      <c r="A130" s="10">
        <f t="shared" si="152"/>
        <v>114</v>
      </c>
      <c r="B130" s="23" t="s">
        <v>139</v>
      </c>
      <c r="C130" s="36" t="s">
        <v>178</v>
      </c>
      <c r="D130" s="36" t="s">
        <v>164</v>
      </c>
      <c r="E130" s="15" t="s">
        <v>27</v>
      </c>
      <c r="F130" s="15" t="s">
        <v>28</v>
      </c>
      <c r="G130" s="28">
        <v>22000</v>
      </c>
      <c r="H130" s="28">
        <v>0</v>
      </c>
      <c r="I130" s="28">
        <v>0</v>
      </c>
      <c r="J130" s="28">
        <f t="shared" si="149"/>
        <v>631.4</v>
      </c>
      <c r="K130" s="28">
        <f t="shared" ref="K130" si="200">G130*7.1%</f>
        <v>1561.9999999999998</v>
      </c>
      <c r="L130" s="28">
        <f t="shared" ref="L130" si="201">G130*1.15%</f>
        <v>253</v>
      </c>
      <c r="M130" s="28">
        <f t="shared" si="146"/>
        <v>668.8</v>
      </c>
      <c r="N130" s="28">
        <f t="shared" ref="N130" si="202">G130*7.09%</f>
        <v>1559.8000000000002</v>
      </c>
      <c r="O130" s="12">
        <v>0</v>
      </c>
      <c r="P130" s="28">
        <f t="shared" ref="P130" si="203">J130+K130+L130+M130+N130</f>
        <v>4675</v>
      </c>
      <c r="Q130" s="35">
        <v>3046</v>
      </c>
      <c r="R130" s="28">
        <f t="shared" ref="R130" si="204">+J130+M130+O130+Q130+H130+I130</f>
        <v>4346.2</v>
      </c>
      <c r="S130" s="28">
        <f t="shared" ref="S130" si="205">+N130+L130+K130</f>
        <v>3374.8</v>
      </c>
      <c r="T130" s="28">
        <f t="shared" si="193"/>
        <v>17653.8</v>
      </c>
    </row>
    <row r="131" spans="1:20" s="13" customFormat="1" ht="12">
      <c r="A131" s="10">
        <f t="shared" si="152"/>
        <v>115</v>
      </c>
      <c r="B131" s="23" t="s">
        <v>139</v>
      </c>
      <c r="C131" s="11" t="s">
        <v>179</v>
      </c>
      <c r="D131" s="11" t="s">
        <v>180</v>
      </c>
      <c r="E131" s="10" t="s">
        <v>27</v>
      </c>
      <c r="F131" s="10" t="s">
        <v>39</v>
      </c>
      <c r="G131" s="12">
        <v>22000</v>
      </c>
      <c r="H131" s="12">
        <v>0</v>
      </c>
      <c r="I131" s="12">
        <v>0</v>
      </c>
      <c r="J131" s="12">
        <f t="shared" si="149"/>
        <v>631.4</v>
      </c>
      <c r="K131" s="12">
        <f t="shared" si="175"/>
        <v>1561.9999999999998</v>
      </c>
      <c r="L131" s="12">
        <f t="shared" si="189"/>
        <v>253</v>
      </c>
      <c r="M131" s="28">
        <f t="shared" si="146"/>
        <v>668.8</v>
      </c>
      <c r="N131" s="12">
        <f t="shared" si="177"/>
        <v>1559.8000000000002</v>
      </c>
      <c r="O131" s="12">
        <v>0</v>
      </c>
      <c r="P131" s="12">
        <f t="shared" si="178"/>
        <v>4675</v>
      </c>
      <c r="Q131" s="35">
        <v>11467.1</v>
      </c>
      <c r="R131" s="12">
        <f t="shared" si="150"/>
        <v>12767.3</v>
      </c>
      <c r="S131" s="12">
        <f t="shared" si="179"/>
        <v>3374.8</v>
      </c>
      <c r="T131" s="28">
        <f t="shared" si="193"/>
        <v>9232.7000000000007</v>
      </c>
    </row>
    <row r="132" spans="1:20" s="13" customFormat="1" ht="12">
      <c r="A132" s="10">
        <f t="shared" si="152"/>
        <v>116</v>
      </c>
      <c r="B132" s="23" t="s">
        <v>139</v>
      </c>
      <c r="C132" s="11" t="s">
        <v>181</v>
      </c>
      <c r="D132" s="11" t="s">
        <v>182</v>
      </c>
      <c r="E132" s="10" t="s">
        <v>27</v>
      </c>
      <c r="F132" s="10" t="s">
        <v>39</v>
      </c>
      <c r="G132" s="12">
        <v>22000</v>
      </c>
      <c r="H132" s="12">
        <v>0</v>
      </c>
      <c r="I132" s="12">
        <v>0</v>
      </c>
      <c r="J132" s="12">
        <f t="shared" si="149"/>
        <v>631.4</v>
      </c>
      <c r="K132" s="12">
        <f t="shared" si="175"/>
        <v>1561.9999999999998</v>
      </c>
      <c r="L132" s="12">
        <f t="shared" si="189"/>
        <v>253</v>
      </c>
      <c r="M132" s="28">
        <f t="shared" si="146"/>
        <v>668.8</v>
      </c>
      <c r="N132" s="12">
        <f t="shared" si="177"/>
        <v>1559.8000000000002</v>
      </c>
      <c r="O132" s="12">
        <v>0</v>
      </c>
      <c r="P132" s="12">
        <f t="shared" si="178"/>
        <v>4675</v>
      </c>
      <c r="Q132" s="35">
        <v>1141</v>
      </c>
      <c r="R132" s="12">
        <f t="shared" si="150"/>
        <v>2441.1999999999998</v>
      </c>
      <c r="S132" s="12">
        <f t="shared" si="179"/>
        <v>3374.8</v>
      </c>
      <c r="T132" s="28">
        <f t="shared" si="193"/>
        <v>19558.8</v>
      </c>
    </row>
    <row r="133" spans="1:20" s="13" customFormat="1" ht="12">
      <c r="A133" s="10">
        <f t="shared" si="152"/>
        <v>117</v>
      </c>
      <c r="B133" s="23" t="s">
        <v>139</v>
      </c>
      <c r="C133" s="11" t="s">
        <v>183</v>
      </c>
      <c r="D133" s="11" t="s">
        <v>184</v>
      </c>
      <c r="E133" s="10" t="s">
        <v>27</v>
      </c>
      <c r="F133" s="10" t="s">
        <v>39</v>
      </c>
      <c r="G133" s="12">
        <v>22000</v>
      </c>
      <c r="H133" s="12">
        <v>0</v>
      </c>
      <c r="I133" s="12">
        <v>0</v>
      </c>
      <c r="J133" s="12">
        <f t="shared" si="149"/>
        <v>631.4</v>
      </c>
      <c r="K133" s="12">
        <f t="shared" si="175"/>
        <v>1561.9999999999998</v>
      </c>
      <c r="L133" s="12">
        <f t="shared" si="189"/>
        <v>253</v>
      </c>
      <c r="M133" s="28">
        <f t="shared" si="146"/>
        <v>668.8</v>
      </c>
      <c r="N133" s="12">
        <f t="shared" si="177"/>
        <v>1559.8000000000002</v>
      </c>
      <c r="O133" s="12">
        <v>0</v>
      </c>
      <c r="P133" s="12">
        <f t="shared" si="178"/>
        <v>4675</v>
      </c>
      <c r="Q133" s="35">
        <v>10361.75</v>
      </c>
      <c r="R133" s="12">
        <f t="shared" si="150"/>
        <v>11661.95</v>
      </c>
      <c r="S133" s="12">
        <f t="shared" si="179"/>
        <v>3374.8</v>
      </c>
      <c r="T133" s="28">
        <f t="shared" si="193"/>
        <v>10338.049999999999</v>
      </c>
    </row>
    <row r="134" spans="1:20" s="13" customFormat="1" ht="12">
      <c r="A134" s="10">
        <f t="shared" si="152"/>
        <v>118</v>
      </c>
      <c r="B134" s="23" t="s">
        <v>139</v>
      </c>
      <c r="C134" s="11" t="s">
        <v>185</v>
      </c>
      <c r="D134" s="11" t="s">
        <v>186</v>
      </c>
      <c r="E134" s="10" t="s">
        <v>27</v>
      </c>
      <c r="F134" s="10" t="s">
        <v>39</v>
      </c>
      <c r="G134" s="12">
        <v>22000</v>
      </c>
      <c r="H134" s="12">
        <v>0</v>
      </c>
      <c r="I134" s="12">
        <v>0</v>
      </c>
      <c r="J134" s="12">
        <f t="shared" si="149"/>
        <v>631.4</v>
      </c>
      <c r="K134" s="12">
        <f t="shared" si="175"/>
        <v>1561.9999999999998</v>
      </c>
      <c r="L134" s="12">
        <f t="shared" si="189"/>
        <v>253</v>
      </c>
      <c r="M134" s="28">
        <f t="shared" si="146"/>
        <v>668.8</v>
      </c>
      <c r="N134" s="12">
        <f t="shared" si="177"/>
        <v>1559.8000000000002</v>
      </c>
      <c r="O134" s="12">
        <v>0</v>
      </c>
      <c r="P134" s="12">
        <f t="shared" si="178"/>
        <v>4675</v>
      </c>
      <c r="Q134" s="35">
        <v>2368</v>
      </c>
      <c r="R134" s="12">
        <f t="shared" si="150"/>
        <v>3668.2</v>
      </c>
      <c r="S134" s="12">
        <f t="shared" si="179"/>
        <v>3374.8</v>
      </c>
      <c r="T134" s="28">
        <f t="shared" si="193"/>
        <v>18331.8</v>
      </c>
    </row>
    <row r="135" spans="1:20" s="13" customFormat="1" ht="12">
      <c r="A135" s="10">
        <f t="shared" si="152"/>
        <v>119</v>
      </c>
      <c r="B135" s="23" t="s">
        <v>139</v>
      </c>
      <c r="C135" s="11" t="s">
        <v>187</v>
      </c>
      <c r="D135" s="11" t="s">
        <v>186</v>
      </c>
      <c r="E135" s="10" t="s">
        <v>27</v>
      </c>
      <c r="F135" s="10" t="s">
        <v>39</v>
      </c>
      <c r="G135" s="12">
        <v>22000</v>
      </c>
      <c r="H135" s="12">
        <v>0</v>
      </c>
      <c r="I135" s="12">
        <v>0</v>
      </c>
      <c r="J135" s="12">
        <f t="shared" si="149"/>
        <v>631.4</v>
      </c>
      <c r="K135" s="12">
        <f t="shared" si="175"/>
        <v>1561.9999999999998</v>
      </c>
      <c r="L135" s="12">
        <f t="shared" si="189"/>
        <v>253</v>
      </c>
      <c r="M135" s="28">
        <f t="shared" si="146"/>
        <v>668.8</v>
      </c>
      <c r="N135" s="12">
        <f t="shared" si="177"/>
        <v>1559.8000000000002</v>
      </c>
      <c r="O135" s="12">
        <v>0</v>
      </c>
      <c r="P135" s="12">
        <f t="shared" si="178"/>
        <v>4675</v>
      </c>
      <c r="Q135" s="35">
        <v>0</v>
      </c>
      <c r="R135" s="12">
        <f t="shared" si="150"/>
        <v>1300.1999999999998</v>
      </c>
      <c r="S135" s="12">
        <f t="shared" si="179"/>
        <v>3374.8</v>
      </c>
      <c r="T135" s="28">
        <f t="shared" si="193"/>
        <v>20699.8</v>
      </c>
    </row>
    <row r="136" spans="1:20" s="13" customFormat="1" ht="12">
      <c r="A136" s="10">
        <f t="shared" si="152"/>
        <v>120</v>
      </c>
      <c r="B136" s="23" t="s">
        <v>139</v>
      </c>
      <c r="C136" s="11" t="s">
        <v>188</v>
      </c>
      <c r="D136" s="11" t="s">
        <v>186</v>
      </c>
      <c r="E136" s="10" t="s">
        <v>27</v>
      </c>
      <c r="F136" s="10" t="s">
        <v>39</v>
      </c>
      <c r="G136" s="12">
        <v>22000</v>
      </c>
      <c r="H136" s="12">
        <v>0</v>
      </c>
      <c r="I136" s="12">
        <v>0</v>
      </c>
      <c r="J136" s="12">
        <f t="shared" si="149"/>
        <v>631.4</v>
      </c>
      <c r="K136" s="12">
        <f t="shared" si="175"/>
        <v>1561.9999999999998</v>
      </c>
      <c r="L136" s="12">
        <f t="shared" si="189"/>
        <v>253</v>
      </c>
      <c r="M136" s="28">
        <f t="shared" si="146"/>
        <v>668.8</v>
      </c>
      <c r="N136" s="12">
        <f t="shared" si="177"/>
        <v>1559.8000000000002</v>
      </c>
      <c r="O136" s="12">
        <v>0</v>
      </c>
      <c r="P136" s="12">
        <f t="shared" si="178"/>
        <v>4675</v>
      </c>
      <c r="Q136" s="35">
        <v>5046</v>
      </c>
      <c r="R136" s="12">
        <f t="shared" si="150"/>
        <v>6346.2</v>
      </c>
      <c r="S136" s="12">
        <f t="shared" si="179"/>
        <v>3374.8</v>
      </c>
      <c r="T136" s="28">
        <f t="shared" si="193"/>
        <v>15653.8</v>
      </c>
    </row>
    <row r="137" spans="1:20" s="13" customFormat="1" ht="12">
      <c r="A137" s="10">
        <f t="shared" si="152"/>
        <v>121</v>
      </c>
      <c r="B137" s="23" t="s">
        <v>139</v>
      </c>
      <c r="C137" s="11" t="s">
        <v>189</v>
      </c>
      <c r="D137" s="11" t="s">
        <v>186</v>
      </c>
      <c r="E137" s="10" t="s">
        <v>27</v>
      </c>
      <c r="F137" s="10" t="s">
        <v>39</v>
      </c>
      <c r="G137" s="12">
        <v>22000</v>
      </c>
      <c r="H137" s="12">
        <v>0</v>
      </c>
      <c r="I137" s="12">
        <v>0</v>
      </c>
      <c r="J137" s="12">
        <f t="shared" ref="J137:J189" si="206">+G137*2.87%</f>
        <v>631.4</v>
      </c>
      <c r="K137" s="12">
        <f t="shared" si="175"/>
        <v>1561.9999999999998</v>
      </c>
      <c r="L137" s="12">
        <f t="shared" si="189"/>
        <v>253</v>
      </c>
      <c r="M137" s="28">
        <f t="shared" si="146"/>
        <v>668.8</v>
      </c>
      <c r="N137" s="12">
        <f t="shared" si="177"/>
        <v>1559.8000000000002</v>
      </c>
      <c r="O137" s="12">
        <v>0</v>
      </c>
      <c r="P137" s="12">
        <f t="shared" si="178"/>
        <v>4675</v>
      </c>
      <c r="Q137" s="37">
        <v>2046</v>
      </c>
      <c r="R137" s="28">
        <f t="shared" si="150"/>
        <v>3346.2</v>
      </c>
      <c r="S137" s="28">
        <f t="shared" si="179"/>
        <v>3374.8</v>
      </c>
      <c r="T137" s="28">
        <f t="shared" si="193"/>
        <v>18653.8</v>
      </c>
    </row>
    <row r="138" spans="1:20" s="13" customFormat="1" ht="12">
      <c r="A138" s="10">
        <f t="shared" si="152"/>
        <v>122</v>
      </c>
      <c r="B138" s="23" t="s">
        <v>139</v>
      </c>
      <c r="C138" s="11" t="s">
        <v>190</v>
      </c>
      <c r="D138" s="11" t="s">
        <v>186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206"/>
        <v>631.4</v>
      </c>
      <c r="K138" s="12">
        <f t="shared" si="175"/>
        <v>1561.9999999999998</v>
      </c>
      <c r="L138" s="12">
        <f t="shared" si="189"/>
        <v>253</v>
      </c>
      <c r="M138" s="28">
        <f t="shared" si="146"/>
        <v>668.8</v>
      </c>
      <c r="N138" s="12">
        <f t="shared" si="177"/>
        <v>1559.8000000000002</v>
      </c>
      <c r="O138" s="12">
        <v>0</v>
      </c>
      <c r="P138" s="12">
        <f t="shared" si="178"/>
        <v>4675</v>
      </c>
      <c r="Q138" s="35">
        <v>0</v>
      </c>
      <c r="R138" s="12">
        <f t="shared" ref="R138:R190" si="207">+J138+M138+O138+Q138+H138+I138</f>
        <v>1300.1999999999998</v>
      </c>
      <c r="S138" s="12">
        <f t="shared" si="179"/>
        <v>3374.8</v>
      </c>
      <c r="T138" s="28">
        <f t="shared" si="193"/>
        <v>20699.8</v>
      </c>
    </row>
    <row r="139" spans="1:20" s="13" customFormat="1" ht="12">
      <c r="A139" s="10">
        <f t="shared" si="152"/>
        <v>123</v>
      </c>
      <c r="B139" s="23" t="s">
        <v>139</v>
      </c>
      <c r="C139" s="11" t="s">
        <v>191</v>
      </c>
      <c r="D139" s="11" t="s">
        <v>186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si="206"/>
        <v>631.4</v>
      </c>
      <c r="K139" s="12">
        <f t="shared" si="175"/>
        <v>1561.9999999999998</v>
      </c>
      <c r="L139" s="12">
        <f t="shared" si="189"/>
        <v>253</v>
      </c>
      <c r="M139" s="28">
        <f t="shared" si="146"/>
        <v>668.8</v>
      </c>
      <c r="N139" s="12">
        <f t="shared" si="177"/>
        <v>1559.8000000000002</v>
      </c>
      <c r="O139" s="12">
        <v>0</v>
      </c>
      <c r="P139" s="12">
        <f t="shared" si="178"/>
        <v>4675</v>
      </c>
      <c r="Q139" s="35">
        <v>3366</v>
      </c>
      <c r="R139" s="12">
        <f t="shared" si="207"/>
        <v>4666.2</v>
      </c>
      <c r="S139" s="12">
        <f t="shared" si="179"/>
        <v>3374.8</v>
      </c>
      <c r="T139" s="28">
        <f t="shared" si="193"/>
        <v>17333.8</v>
      </c>
    </row>
    <row r="140" spans="1:20" s="13" customFormat="1" ht="12">
      <c r="A140" s="10">
        <f t="shared" si="152"/>
        <v>124</v>
      </c>
      <c r="B140" s="23" t="s">
        <v>139</v>
      </c>
      <c r="C140" s="11" t="s">
        <v>192</v>
      </c>
      <c r="D140" s="11" t="s">
        <v>186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206"/>
        <v>631.4</v>
      </c>
      <c r="K140" s="12">
        <f t="shared" si="175"/>
        <v>1561.9999999999998</v>
      </c>
      <c r="L140" s="12">
        <f t="shared" si="189"/>
        <v>253</v>
      </c>
      <c r="M140" s="28">
        <f t="shared" si="146"/>
        <v>668.8</v>
      </c>
      <c r="N140" s="12">
        <f t="shared" si="177"/>
        <v>1559.8000000000002</v>
      </c>
      <c r="O140" s="12">
        <v>0</v>
      </c>
      <c r="P140" s="12">
        <f t="shared" si="178"/>
        <v>4675</v>
      </c>
      <c r="Q140" s="35">
        <v>0</v>
      </c>
      <c r="R140" s="12">
        <f t="shared" si="207"/>
        <v>1300.1999999999998</v>
      </c>
      <c r="S140" s="12">
        <f t="shared" si="179"/>
        <v>3374.8</v>
      </c>
      <c r="T140" s="28">
        <f t="shared" si="193"/>
        <v>20699.8</v>
      </c>
    </row>
    <row r="141" spans="1:20" s="13" customFormat="1" ht="12">
      <c r="A141" s="10">
        <f t="shared" si="152"/>
        <v>125</v>
      </c>
      <c r="B141" s="23" t="s">
        <v>139</v>
      </c>
      <c r="C141" s="11" t="s">
        <v>193</v>
      </c>
      <c r="D141" s="11" t="s">
        <v>186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206"/>
        <v>631.4</v>
      </c>
      <c r="K141" s="12">
        <f t="shared" si="175"/>
        <v>1561.9999999999998</v>
      </c>
      <c r="L141" s="12">
        <f t="shared" si="189"/>
        <v>253</v>
      </c>
      <c r="M141" s="28">
        <f t="shared" si="146"/>
        <v>668.8</v>
      </c>
      <c r="N141" s="12">
        <f t="shared" si="177"/>
        <v>1559.8000000000002</v>
      </c>
      <c r="O141" s="12">
        <v>0</v>
      </c>
      <c r="P141" s="12">
        <f t="shared" si="178"/>
        <v>4675</v>
      </c>
      <c r="Q141" s="37">
        <v>3046</v>
      </c>
      <c r="R141" s="28">
        <f t="shared" si="207"/>
        <v>4346.2</v>
      </c>
      <c r="S141" s="28">
        <f t="shared" si="179"/>
        <v>3374.8</v>
      </c>
      <c r="T141" s="28">
        <f t="shared" si="193"/>
        <v>17653.8</v>
      </c>
    </row>
    <row r="142" spans="1:20" s="13" customFormat="1" ht="12">
      <c r="A142" s="10">
        <f t="shared" si="152"/>
        <v>126</v>
      </c>
      <c r="B142" s="23" t="s">
        <v>139</v>
      </c>
      <c r="C142" s="11" t="s">
        <v>194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206"/>
        <v>631.4</v>
      </c>
      <c r="K142" s="12">
        <f t="shared" si="175"/>
        <v>1561.9999999999998</v>
      </c>
      <c r="L142" s="12">
        <f t="shared" si="189"/>
        <v>253</v>
      </c>
      <c r="M142" s="28">
        <f t="shared" si="146"/>
        <v>668.8</v>
      </c>
      <c r="N142" s="12">
        <f t="shared" si="177"/>
        <v>1559.8000000000002</v>
      </c>
      <c r="O142" s="12">
        <v>0</v>
      </c>
      <c r="P142" s="12">
        <f t="shared" si="178"/>
        <v>4675</v>
      </c>
      <c r="Q142" s="35">
        <v>0</v>
      </c>
      <c r="R142" s="12">
        <f t="shared" si="207"/>
        <v>1300.1999999999998</v>
      </c>
      <c r="S142" s="12">
        <f t="shared" si="179"/>
        <v>3374.8</v>
      </c>
      <c r="T142" s="28">
        <f t="shared" si="193"/>
        <v>20699.8</v>
      </c>
    </row>
    <row r="143" spans="1:20" s="13" customFormat="1" ht="12">
      <c r="A143" s="10">
        <f t="shared" si="152"/>
        <v>127</v>
      </c>
      <c r="B143" s="23" t="s">
        <v>139</v>
      </c>
      <c r="C143" s="11" t="s">
        <v>195</v>
      </c>
      <c r="D143" s="11" t="s">
        <v>186</v>
      </c>
      <c r="E143" s="10" t="s">
        <v>27</v>
      </c>
      <c r="F143" s="10" t="s">
        <v>39</v>
      </c>
      <c r="G143" s="12">
        <v>22000</v>
      </c>
      <c r="H143" s="12">
        <v>0</v>
      </c>
      <c r="I143" s="12">
        <v>0</v>
      </c>
      <c r="J143" s="12">
        <f t="shared" si="206"/>
        <v>631.4</v>
      </c>
      <c r="K143" s="12">
        <f t="shared" si="175"/>
        <v>1561.9999999999998</v>
      </c>
      <c r="L143" s="12">
        <f t="shared" si="189"/>
        <v>253</v>
      </c>
      <c r="M143" s="28">
        <f t="shared" si="146"/>
        <v>668.8</v>
      </c>
      <c r="N143" s="12">
        <f t="shared" si="177"/>
        <v>1559.8000000000002</v>
      </c>
      <c r="O143" s="12">
        <v>0</v>
      </c>
      <c r="P143" s="12">
        <f t="shared" si="178"/>
        <v>4675</v>
      </c>
      <c r="Q143" s="35">
        <v>1546</v>
      </c>
      <c r="R143" s="12">
        <f t="shared" si="207"/>
        <v>2846.2</v>
      </c>
      <c r="S143" s="12">
        <f t="shared" si="179"/>
        <v>3374.8</v>
      </c>
      <c r="T143" s="28">
        <f t="shared" si="193"/>
        <v>19153.8</v>
      </c>
    </row>
    <row r="144" spans="1:20" s="13" customFormat="1" ht="12">
      <c r="A144" s="10">
        <f t="shared" si="152"/>
        <v>128</v>
      </c>
      <c r="B144" s="23" t="s">
        <v>139</v>
      </c>
      <c r="C144" s="11" t="s">
        <v>935</v>
      </c>
      <c r="D144" s="51" t="s">
        <v>164</v>
      </c>
      <c r="E144" s="10" t="s">
        <v>27</v>
      </c>
      <c r="F144" s="10" t="s">
        <v>39</v>
      </c>
      <c r="G144" s="52">
        <v>22000</v>
      </c>
      <c r="H144" s="12">
        <v>0</v>
      </c>
      <c r="I144" s="12">
        <v>0</v>
      </c>
      <c r="J144" s="12">
        <f t="shared" ref="J144" si="208">+G144*2.87%</f>
        <v>631.4</v>
      </c>
      <c r="K144" s="12">
        <f t="shared" ref="K144" si="209">G144*7.1%</f>
        <v>1561.9999999999998</v>
      </c>
      <c r="L144" s="12">
        <f t="shared" ref="L144" si="210">G144*1.15%</f>
        <v>253</v>
      </c>
      <c r="M144" s="28">
        <f t="shared" ref="M144" si="211">+G144*3.04%</f>
        <v>668.8</v>
      </c>
      <c r="N144" s="12">
        <f t="shared" ref="N144" si="212">G144*7.09%</f>
        <v>1559.8000000000002</v>
      </c>
      <c r="O144" s="12">
        <v>0</v>
      </c>
      <c r="P144" s="12">
        <f t="shared" ref="P144" si="213">J144+K144+L144+M144+N144</f>
        <v>4675</v>
      </c>
      <c r="Q144" s="35">
        <v>2026</v>
      </c>
      <c r="R144" s="12">
        <f t="shared" ref="R144" si="214">+J144+M144+O144+Q144+H144+I144</f>
        <v>3326.2</v>
      </c>
      <c r="S144" s="12">
        <f t="shared" ref="S144" si="215">+N144+L144+K144</f>
        <v>3374.8</v>
      </c>
      <c r="T144" s="28">
        <f t="shared" ref="T144" si="216">+G144-R144</f>
        <v>18673.8</v>
      </c>
    </row>
    <row r="145" spans="1:20" s="13" customFormat="1" ht="12">
      <c r="A145" s="10">
        <f t="shared" si="152"/>
        <v>129</v>
      </c>
      <c r="B145" s="23" t="s">
        <v>139</v>
      </c>
      <c r="C145" s="90" t="s">
        <v>938</v>
      </c>
      <c r="D145" s="51" t="s">
        <v>164</v>
      </c>
      <c r="E145" s="91" t="s">
        <v>27</v>
      </c>
      <c r="F145" s="91" t="s">
        <v>39</v>
      </c>
      <c r="G145" s="52">
        <v>22000</v>
      </c>
      <c r="H145" s="12">
        <v>0</v>
      </c>
      <c r="I145" s="12">
        <v>0</v>
      </c>
      <c r="J145" s="12">
        <f t="shared" ref="J145:J146" si="217">+G145*2.87%</f>
        <v>631.4</v>
      </c>
      <c r="K145" s="12">
        <f t="shared" ref="K145:K146" si="218">G145*7.1%</f>
        <v>1561.9999999999998</v>
      </c>
      <c r="L145" s="12">
        <f t="shared" ref="L145:L146" si="219">G145*1.15%</f>
        <v>253</v>
      </c>
      <c r="M145" s="28">
        <f t="shared" ref="M145:M146" si="220">+G145*3.04%</f>
        <v>668.8</v>
      </c>
      <c r="N145" s="12">
        <f t="shared" ref="N145:N146" si="221">G145*7.09%</f>
        <v>1559.8000000000002</v>
      </c>
      <c r="O145" s="12">
        <v>0</v>
      </c>
      <c r="P145" s="12">
        <f t="shared" ref="P145:P146" si="222">J145+K145+L145+M145+N145</f>
        <v>4675</v>
      </c>
      <c r="Q145" s="35">
        <v>1046</v>
      </c>
      <c r="R145" s="12">
        <f t="shared" ref="R145:R146" si="223">+J145+M145+O145+Q145+H145+I145</f>
        <v>2346.1999999999998</v>
      </c>
      <c r="S145" s="12">
        <f t="shared" ref="S145:S146" si="224">+N145+L145+K145</f>
        <v>3374.8</v>
      </c>
      <c r="T145" s="28">
        <f t="shared" ref="T145:T146" si="225">+G145-R145</f>
        <v>19653.8</v>
      </c>
    </row>
    <row r="146" spans="1:20" s="13" customFormat="1" ht="12">
      <c r="A146" s="10">
        <f t="shared" si="152"/>
        <v>130</v>
      </c>
      <c r="B146" s="23" t="s">
        <v>139</v>
      </c>
      <c r="C146" s="90" t="s">
        <v>995</v>
      </c>
      <c r="D146" s="51" t="s">
        <v>186</v>
      </c>
      <c r="E146" s="91" t="s">
        <v>27</v>
      </c>
      <c r="F146" s="91" t="s">
        <v>39</v>
      </c>
      <c r="G146" s="52">
        <v>20000</v>
      </c>
      <c r="H146" s="12">
        <v>0</v>
      </c>
      <c r="I146" s="12">
        <v>0</v>
      </c>
      <c r="J146" s="12">
        <f t="shared" si="217"/>
        <v>574</v>
      </c>
      <c r="K146" s="12">
        <f t="shared" si="218"/>
        <v>1419.9999999999998</v>
      </c>
      <c r="L146" s="12">
        <f t="shared" si="219"/>
        <v>230</v>
      </c>
      <c r="M146" s="28">
        <f t="shared" si="220"/>
        <v>608</v>
      </c>
      <c r="N146" s="12">
        <f t="shared" si="221"/>
        <v>1418</v>
      </c>
      <c r="O146" s="12">
        <v>0</v>
      </c>
      <c r="P146" s="12">
        <f t="shared" si="222"/>
        <v>4250</v>
      </c>
      <c r="Q146" s="35">
        <v>0</v>
      </c>
      <c r="R146" s="12">
        <f t="shared" si="223"/>
        <v>1182</v>
      </c>
      <c r="S146" s="12">
        <f t="shared" si="224"/>
        <v>3068</v>
      </c>
      <c r="T146" s="28">
        <f t="shared" si="225"/>
        <v>18818</v>
      </c>
    </row>
    <row r="147" spans="1:20" s="13" customFormat="1" ht="12">
      <c r="A147" s="10">
        <f t="shared" ref="A147:A206" si="226">+A146+1</f>
        <v>131</v>
      </c>
      <c r="B147" s="23" t="s">
        <v>196</v>
      </c>
      <c r="C147" s="11" t="s">
        <v>197</v>
      </c>
      <c r="D147" s="11" t="s">
        <v>198</v>
      </c>
      <c r="E147" s="10" t="s">
        <v>27</v>
      </c>
      <c r="F147" s="10" t="s">
        <v>39</v>
      </c>
      <c r="G147" s="12">
        <v>26000</v>
      </c>
      <c r="H147" s="12">
        <v>0</v>
      </c>
      <c r="I147" s="12">
        <v>0</v>
      </c>
      <c r="J147" s="12">
        <f t="shared" ref="J147:J149" si="227">+G147*2.87%</f>
        <v>746.2</v>
      </c>
      <c r="K147" s="12">
        <f t="shared" ref="K147:K149" si="228">G147*7.1%</f>
        <v>1845.9999999999998</v>
      </c>
      <c r="L147" s="12">
        <f t="shared" ref="L147:L149" si="229">G147*1.15%</f>
        <v>299</v>
      </c>
      <c r="M147" s="28">
        <f t="shared" ref="M147:M149" si="230">+G147*3.04%</f>
        <v>790.4</v>
      </c>
      <c r="N147" s="12">
        <f t="shared" ref="N147:N149" si="231">G147*7.09%</f>
        <v>1843.4</v>
      </c>
      <c r="O147" s="35">
        <v>1350.12</v>
      </c>
      <c r="P147" s="12">
        <f t="shared" ref="P147:P149" si="232">J147+K147+L147+M147+N147</f>
        <v>5525</v>
      </c>
      <c r="Q147" s="35">
        <f>9588.12-O147</f>
        <v>8238</v>
      </c>
      <c r="R147" s="12">
        <f t="shared" ref="R147:R149" si="233">+J147+M147+O147+Q147+H147+I147</f>
        <v>11124.72</v>
      </c>
      <c r="S147" s="12">
        <f t="shared" ref="S147:S149" si="234">+N147+L147+K147</f>
        <v>3988.3999999999996</v>
      </c>
      <c r="T147" s="28">
        <f t="shared" ref="T147:T149" si="235">+G147-R147</f>
        <v>14875.28</v>
      </c>
    </row>
    <row r="148" spans="1:20" s="13" customFormat="1" ht="12">
      <c r="A148" s="10">
        <f t="shared" si="226"/>
        <v>132</v>
      </c>
      <c r="B148" s="23" t="s">
        <v>196</v>
      </c>
      <c r="C148" s="11" t="s">
        <v>199</v>
      </c>
      <c r="D148" s="11" t="s">
        <v>198</v>
      </c>
      <c r="E148" s="10" t="s">
        <v>27</v>
      </c>
      <c r="F148" s="10" t="s">
        <v>39</v>
      </c>
      <c r="G148" s="12">
        <v>22000</v>
      </c>
      <c r="H148" s="12">
        <v>0</v>
      </c>
      <c r="I148" s="12">
        <v>0</v>
      </c>
      <c r="J148" s="12">
        <f t="shared" si="227"/>
        <v>631.4</v>
      </c>
      <c r="K148" s="12">
        <f t="shared" si="228"/>
        <v>1561.9999999999998</v>
      </c>
      <c r="L148" s="12">
        <f t="shared" si="229"/>
        <v>253</v>
      </c>
      <c r="M148" s="28">
        <f t="shared" si="230"/>
        <v>668.8</v>
      </c>
      <c r="N148" s="12">
        <f t="shared" si="231"/>
        <v>1559.8000000000002</v>
      </c>
      <c r="O148" s="12">
        <v>0</v>
      </c>
      <c r="P148" s="12">
        <f t="shared" si="232"/>
        <v>4675</v>
      </c>
      <c r="Q148" s="35">
        <v>3046</v>
      </c>
      <c r="R148" s="12">
        <f t="shared" si="233"/>
        <v>4346.2</v>
      </c>
      <c r="S148" s="12">
        <f t="shared" si="234"/>
        <v>3374.8</v>
      </c>
      <c r="T148" s="28">
        <f t="shared" si="235"/>
        <v>17653.8</v>
      </c>
    </row>
    <row r="149" spans="1:20" s="13" customFormat="1" ht="12">
      <c r="A149" s="10">
        <f t="shared" si="226"/>
        <v>133</v>
      </c>
      <c r="B149" s="23" t="s">
        <v>196</v>
      </c>
      <c r="C149" s="11" t="s">
        <v>202</v>
      </c>
      <c r="D149" s="11" t="s">
        <v>201</v>
      </c>
      <c r="E149" s="10" t="s">
        <v>27</v>
      </c>
      <c r="F149" s="10" t="s">
        <v>39</v>
      </c>
      <c r="G149" s="12">
        <v>22000</v>
      </c>
      <c r="H149" s="12">
        <v>0</v>
      </c>
      <c r="I149" s="12">
        <v>0</v>
      </c>
      <c r="J149" s="12">
        <f t="shared" si="227"/>
        <v>631.4</v>
      </c>
      <c r="K149" s="12">
        <f t="shared" si="228"/>
        <v>1561.9999999999998</v>
      </c>
      <c r="L149" s="12">
        <f t="shared" si="229"/>
        <v>253</v>
      </c>
      <c r="M149" s="28">
        <f t="shared" si="230"/>
        <v>668.8</v>
      </c>
      <c r="N149" s="12">
        <f t="shared" si="231"/>
        <v>1559.8000000000002</v>
      </c>
      <c r="O149" s="12">
        <v>0</v>
      </c>
      <c r="P149" s="12">
        <f t="shared" si="232"/>
        <v>4675</v>
      </c>
      <c r="Q149" s="35">
        <v>2726</v>
      </c>
      <c r="R149" s="12">
        <f t="shared" si="233"/>
        <v>4026.2</v>
      </c>
      <c r="S149" s="12">
        <f t="shared" si="234"/>
        <v>3374.8</v>
      </c>
      <c r="T149" s="28">
        <f t="shared" si="235"/>
        <v>17973.8</v>
      </c>
    </row>
    <row r="150" spans="1:20" s="13" customFormat="1" ht="12">
      <c r="A150" s="10">
        <f t="shared" si="226"/>
        <v>134</v>
      </c>
      <c r="B150" s="23" t="s">
        <v>196</v>
      </c>
      <c r="C150" s="11" t="s">
        <v>203</v>
      </c>
      <c r="D150" s="11" t="s">
        <v>204</v>
      </c>
      <c r="E150" s="10" t="s">
        <v>27</v>
      </c>
      <c r="F150" s="10" t="s">
        <v>28</v>
      </c>
      <c r="G150" s="12">
        <v>73716.100000000006</v>
      </c>
      <c r="H150" s="12">
        <v>5797.75</v>
      </c>
      <c r="I150" s="12">
        <v>0</v>
      </c>
      <c r="J150" s="12">
        <f t="shared" si="206"/>
        <v>2115.6520700000001</v>
      </c>
      <c r="K150" s="12">
        <f t="shared" ref="K150" si="236">G150*7.1%</f>
        <v>5233.8431</v>
      </c>
      <c r="L150" s="12">
        <f t="shared" ref="L150" si="237">62400*1.15%</f>
        <v>717.6</v>
      </c>
      <c r="M150" s="28">
        <f t="shared" ref="M150:M160" si="238">+G150*3.04%</f>
        <v>2240.9694400000003</v>
      </c>
      <c r="N150" s="12">
        <f t="shared" ref="N150" si="239">G150*7.09%</f>
        <v>5226.4714900000008</v>
      </c>
      <c r="O150" s="35">
        <v>1350.12</v>
      </c>
      <c r="P150" s="12">
        <f t="shared" ref="P150" si="240">J150+K150+L150+M150+N150</f>
        <v>15534.536100000001</v>
      </c>
      <c r="Q150" s="35">
        <f>11853.5-O150</f>
        <v>10503.380000000001</v>
      </c>
      <c r="R150" s="12">
        <f t="shared" si="207"/>
        <v>22007.871510000001</v>
      </c>
      <c r="S150" s="12">
        <f>+N150+L150+K150</f>
        <v>11177.91459</v>
      </c>
      <c r="T150" s="28">
        <f t="shared" si="193"/>
        <v>51708.228490000009</v>
      </c>
    </row>
    <row r="151" spans="1:20" s="13" customFormat="1" ht="12">
      <c r="A151" s="10">
        <f t="shared" si="226"/>
        <v>135</v>
      </c>
      <c r="B151" s="23" t="s">
        <v>205</v>
      </c>
      <c r="C151" s="11" t="s">
        <v>206</v>
      </c>
      <c r="D151" s="11" t="s">
        <v>57</v>
      </c>
      <c r="E151" s="10" t="s">
        <v>27</v>
      </c>
      <c r="F151" s="10" t="s">
        <v>39</v>
      </c>
      <c r="G151" s="12">
        <v>51750</v>
      </c>
      <c r="H151" s="12">
        <v>2100.9899999999998</v>
      </c>
      <c r="I151" s="12">
        <v>0</v>
      </c>
      <c r="J151" s="12">
        <f t="shared" si="206"/>
        <v>1485.2249999999999</v>
      </c>
      <c r="K151" s="12">
        <f t="shared" ref="K151:K152" si="241">G151*7.1%</f>
        <v>3674.2499999999995</v>
      </c>
      <c r="L151" s="12">
        <f t="shared" ref="L151:L152" si="242">G151*1.15%</f>
        <v>595.125</v>
      </c>
      <c r="M151" s="28">
        <f t="shared" si="238"/>
        <v>1573.2</v>
      </c>
      <c r="N151" s="12">
        <f t="shared" ref="N151:N152" si="243">G151*7.09%</f>
        <v>3669.0750000000003</v>
      </c>
      <c r="O151" s="12">
        <v>0</v>
      </c>
      <c r="P151" s="12">
        <f t="shared" ref="P151:P152" si="244">J151+K151+L151+M151+N151</f>
        <v>10996.875</v>
      </c>
      <c r="Q151" s="35">
        <v>34662.99</v>
      </c>
      <c r="R151" s="12">
        <f t="shared" si="207"/>
        <v>39822.404999999999</v>
      </c>
      <c r="S151" s="12">
        <f t="shared" ref="S151:S152" si="245">+N151+L151+K151</f>
        <v>7938.4500000000007</v>
      </c>
      <c r="T151" s="28">
        <f t="shared" si="193"/>
        <v>11927.595000000001</v>
      </c>
    </row>
    <row r="152" spans="1:20" s="13" customFormat="1" ht="12">
      <c r="A152" s="10">
        <f t="shared" si="226"/>
        <v>136</v>
      </c>
      <c r="B152" s="23" t="s">
        <v>205</v>
      </c>
      <c r="C152" s="11" t="s">
        <v>207</v>
      </c>
      <c r="D152" s="11" t="s">
        <v>208</v>
      </c>
      <c r="E152" s="10" t="s">
        <v>27</v>
      </c>
      <c r="F152" s="10" t="s">
        <v>39</v>
      </c>
      <c r="G152" s="12">
        <v>30000</v>
      </c>
      <c r="H152" s="12">
        <v>0</v>
      </c>
      <c r="I152" s="12">
        <v>0</v>
      </c>
      <c r="J152" s="12">
        <f t="shared" si="206"/>
        <v>861</v>
      </c>
      <c r="K152" s="12">
        <f t="shared" si="241"/>
        <v>2130</v>
      </c>
      <c r="L152" s="12">
        <f t="shared" si="242"/>
        <v>345</v>
      </c>
      <c r="M152" s="28">
        <f t="shared" si="238"/>
        <v>912</v>
      </c>
      <c r="N152" s="12">
        <f t="shared" si="243"/>
        <v>2127</v>
      </c>
      <c r="O152" s="12">
        <v>0</v>
      </c>
      <c r="P152" s="12">
        <f t="shared" si="244"/>
        <v>6375</v>
      </c>
      <c r="Q152" s="35">
        <v>4046</v>
      </c>
      <c r="R152" s="12">
        <f t="shared" si="207"/>
        <v>5819</v>
      </c>
      <c r="S152" s="12">
        <f t="shared" si="245"/>
        <v>4602</v>
      </c>
      <c r="T152" s="28">
        <f t="shared" si="193"/>
        <v>24181</v>
      </c>
    </row>
    <row r="153" spans="1:20" s="13" customFormat="1" ht="12">
      <c r="A153" s="10">
        <f t="shared" si="226"/>
        <v>137</v>
      </c>
      <c r="B153" s="23" t="s">
        <v>209</v>
      </c>
      <c r="C153" s="11" t="s">
        <v>210</v>
      </c>
      <c r="D153" s="11" t="s">
        <v>62</v>
      </c>
      <c r="E153" s="10" t="s">
        <v>27</v>
      </c>
      <c r="F153" s="10" t="s">
        <v>28</v>
      </c>
      <c r="G153" s="12">
        <v>30000</v>
      </c>
      <c r="H153" s="12">
        <v>0</v>
      </c>
      <c r="I153" s="12">
        <v>0</v>
      </c>
      <c r="J153" s="12">
        <f t="shared" si="206"/>
        <v>861</v>
      </c>
      <c r="K153" s="12">
        <f t="shared" ref="K153" si="246">G153*7.1%</f>
        <v>2130</v>
      </c>
      <c r="L153" s="12">
        <f>G153*1.15%</f>
        <v>345</v>
      </c>
      <c r="M153" s="28">
        <f t="shared" si="238"/>
        <v>912</v>
      </c>
      <c r="N153" s="12">
        <f t="shared" ref="N153" si="247">G153*7.09%</f>
        <v>2127</v>
      </c>
      <c r="O153" s="12">
        <v>0</v>
      </c>
      <c r="P153" s="12">
        <f t="shared" ref="P153" si="248">J153+K153+L153+M153+N153</f>
        <v>6375</v>
      </c>
      <c r="Q153" s="35">
        <v>0</v>
      </c>
      <c r="R153" s="12">
        <f t="shared" si="207"/>
        <v>1773</v>
      </c>
      <c r="S153" s="12">
        <f>+N153+L153+K153</f>
        <v>4602</v>
      </c>
      <c r="T153" s="28">
        <f t="shared" si="193"/>
        <v>28227</v>
      </c>
    </row>
    <row r="154" spans="1:20" s="13" customFormat="1" ht="12">
      <c r="A154" s="10">
        <f t="shared" si="226"/>
        <v>138</v>
      </c>
      <c r="B154" s="23" t="s">
        <v>211</v>
      </c>
      <c r="C154" s="11" t="s">
        <v>212</v>
      </c>
      <c r="D154" s="11" t="s">
        <v>135</v>
      </c>
      <c r="E154" s="10" t="s">
        <v>27</v>
      </c>
      <c r="F154" s="10" t="s">
        <v>39</v>
      </c>
      <c r="G154" s="12">
        <v>155000</v>
      </c>
      <c r="H154" s="12">
        <v>25042.74</v>
      </c>
      <c r="I154" s="12">
        <v>0</v>
      </c>
      <c r="J154" s="12">
        <f t="shared" si="206"/>
        <v>4448.5</v>
      </c>
      <c r="K154" s="12">
        <f t="shared" ref="K154" si="249">G154*7.1%</f>
        <v>11004.999999999998</v>
      </c>
      <c r="L154" s="12">
        <f t="shared" ref="L154" si="250">62400*1.15%</f>
        <v>717.6</v>
      </c>
      <c r="M154" s="28">
        <f t="shared" si="238"/>
        <v>4712</v>
      </c>
      <c r="N154" s="12">
        <f t="shared" ref="N154" si="251">G154*7.09%</f>
        <v>10989.5</v>
      </c>
      <c r="O154" s="12">
        <v>0</v>
      </c>
      <c r="P154" s="12">
        <f t="shared" ref="P154" si="252">J154+K154+L154+M154+N154</f>
        <v>31872.6</v>
      </c>
      <c r="Q154" s="35">
        <v>17022.8</v>
      </c>
      <c r="R154" s="12">
        <f t="shared" si="207"/>
        <v>51226.04</v>
      </c>
      <c r="S154" s="12">
        <f>+N154+L154+K154</f>
        <v>22712.1</v>
      </c>
      <c r="T154" s="28">
        <f t="shared" si="193"/>
        <v>103773.95999999999</v>
      </c>
    </row>
    <row r="155" spans="1:20" s="13" customFormat="1" ht="12">
      <c r="A155" s="10">
        <f t="shared" si="226"/>
        <v>139</v>
      </c>
      <c r="B155" s="23" t="s">
        <v>213</v>
      </c>
      <c r="C155" s="11" t="s">
        <v>214</v>
      </c>
      <c r="D155" s="11" t="s">
        <v>936</v>
      </c>
      <c r="E155" s="10" t="s">
        <v>27</v>
      </c>
      <c r="F155" s="10" t="s">
        <v>28</v>
      </c>
      <c r="G155" s="12">
        <f>70000+10000</f>
        <v>80000</v>
      </c>
      <c r="H155" s="28">
        <v>0</v>
      </c>
      <c r="I155" s="12">
        <v>0</v>
      </c>
      <c r="J155" s="12">
        <f t="shared" si="206"/>
        <v>2296</v>
      </c>
      <c r="K155" s="12">
        <f t="shared" ref="K155" si="253">G155*7.1%</f>
        <v>5679.9999999999991</v>
      </c>
      <c r="L155" s="12">
        <f t="shared" ref="L155" si="254">62400*1.15%</f>
        <v>717.6</v>
      </c>
      <c r="M155" s="28">
        <f t="shared" si="238"/>
        <v>2432</v>
      </c>
      <c r="N155" s="12">
        <f t="shared" ref="N155" si="255">G155*7.09%</f>
        <v>5672</v>
      </c>
      <c r="O155" s="12">
        <v>0</v>
      </c>
      <c r="P155" s="12">
        <f t="shared" ref="P155" si="256">J155+K155+L155+M155+N155</f>
        <v>16797.599999999999</v>
      </c>
      <c r="Q155" s="35">
        <v>28488.55</v>
      </c>
      <c r="R155" s="12">
        <f t="shared" si="207"/>
        <v>33216.550000000003</v>
      </c>
      <c r="S155" s="12">
        <f>+N155+L155+K155</f>
        <v>12069.599999999999</v>
      </c>
      <c r="T155" s="28">
        <f t="shared" si="193"/>
        <v>46783.45</v>
      </c>
    </row>
    <row r="156" spans="1:20" s="13" customFormat="1" ht="12">
      <c r="A156" s="10">
        <f t="shared" si="226"/>
        <v>140</v>
      </c>
      <c r="B156" s="23" t="s">
        <v>215</v>
      </c>
      <c r="C156" s="11" t="s">
        <v>216</v>
      </c>
      <c r="D156" s="11" t="s">
        <v>52</v>
      </c>
      <c r="E156" s="10" t="s">
        <v>27</v>
      </c>
      <c r="F156" s="10" t="s">
        <v>28</v>
      </c>
      <c r="G156" s="12">
        <v>85800</v>
      </c>
      <c r="H156" s="12">
        <v>0</v>
      </c>
      <c r="I156" s="12">
        <v>0</v>
      </c>
      <c r="J156" s="12">
        <f t="shared" si="206"/>
        <v>2462.46</v>
      </c>
      <c r="K156" s="12">
        <f t="shared" ref="K156:K160" si="257">G156*7.1%</f>
        <v>6091.7999999999993</v>
      </c>
      <c r="L156" s="12">
        <f t="shared" ref="L156:L158" si="258">62400*1.15%</f>
        <v>717.6</v>
      </c>
      <c r="M156" s="28">
        <f t="shared" si="238"/>
        <v>2608.3200000000002</v>
      </c>
      <c r="N156" s="12">
        <f t="shared" ref="N156:N160" si="259">G156*7.09%</f>
        <v>6083.22</v>
      </c>
      <c r="O156" s="12">
        <v>0</v>
      </c>
      <c r="P156" s="12">
        <f t="shared" ref="P156:P160" si="260">J156+K156+L156+M156+N156</f>
        <v>17963.399999999998</v>
      </c>
      <c r="Q156" s="35">
        <v>4620</v>
      </c>
      <c r="R156" s="12">
        <f t="shared" si="207"/>
        <v>9690.7800000000007</v>
      </c>
      <c r="S156" s="12">
        <f t="shared" ref="S156:S160" si="261">+N156+L156+K156</f>
        <v>12892.619999999999</v>
      </c>
      <c r="T156" s="28">
        <f t="shared" si="193"/>
        <v>76109.22</v>
      </c>
    </row>
    <row r="157" spans="1:20" s="30" customFormat="1" ht="12">
      <c r="A157" s="10">
        <f t="shared" si="226"/>
        <v>141</v>
      </c>
      <c r="B157" s="23" t="s">
        <v>215</v>
      </c>
      <c r="C157" s="11" t="s">
        <v>217</v>
      </c>
      <c r="D157" s="11" t="s">
        <v>1017</v>
      </c>
      <c r="E157" s="10" t="s">
        <v>27</v>
      </c>
      <c r="F157" s="10" t="s">
        <v>28</v>
      </c>
      <c r="G157" s="12">
        <f>65000+10000</f>
        <v>75000</v>
      </c>
      <c r="H157" s="12">
        <v>6309.38</v>
      </c>
      <c r="I157" s="12">
        <v>0</v>
      </c>
      <c r="J157" s="12">
        <f t="shared" si="206"/>
        <v>2152.5</v>
      </c>
      <c r="K157" s="12">
        <f t="shared" si="257"/>
        <v>5324.9999999999991</v>
      </c>
      <c r="L157" s="12">
        <f t="shared" si="258"/>
        <v>717.6</v>
      </c>
      <c r="M157" s="28">
        <f t="shared" si="238"/>
        <v>2280</v>
      </c>
      <c r="N157" s="12">
        <f t="shared" si="259"/>
        <v>5317.5</v>
      </c>
      <c r="O157" s="12">
        <v>0</v>
      </c>
      <c r="P157" s="12">
        <f t="shared" si="260"/>
        <v>15792.599999999999</v>
      </c>
      <c r="Q157" s="35">
        <v>3796</v>
      </c>
      <c r="R157" s="12">
        <f t="shared" si="207"/>
        <v>14537.880000000001</v>
      </c>
      <c r="S157" s="12">
        <f t="shared" si="261"/>
        <v>11360.099999999999</v>
      </c>
      <c r="T157" s="28">
        <f t="shared" si="193"/>
        <v>60462.119999999995</v>
      </c>
    </row>
    <row r="158" spans="1:20" s="13" customFormat="1" ht="12">
      <c r="A158" s="10">
        <f t="shared" si="226"/>
        <v>142</v>
      </c>
      <c r="B158" s="23" t="s">
        <v>215</v>
      </c>
      <c r="C158" s="11" t="s">
        <v>219</v>
      </c>
      <c r="D158" s="11" t="s">
        <v>218</v>
      </c>
      <c r="E158" s="10" t="s">
        <v>43</v>
      </c>
      <c r="F158" s="10" t="s">
        <v>28</v>
      </c>
      <c r="G158" s="12">
        <v>65000</v>
      </c>
      <c r="H158" s="12">
        <v>4157.55</v>
      </c>
      <c r="I158" s="12">
        <v>0</v>
      </c>
      <c r="J158" s="12">
        <f t="shared" si="206"/>
        <v>1865.5</v>
      </c>
      <c r="K158" s="12">
        <f t="shared" si="257"/>
        <v>4615</v>
      </c>
      <c r="L158" s="12">
        <f t="shared" si="258"/>
        <v>717.6</v>
      </c>
      <c r="M158" s="28">
        <f t="shared" si="238"/>
        <v>1976</v>
      </c>
      <c r="N158" s="12">
        <f t="shared" si="259"/>
        <v>4608.5</v>
      </c>
      <c r="O158" s="35">
        <v>1350.12</v>
      </c>
      <c r="P158" s="12">
        <f t="shared" si="260"/>
        <v>13782.6</v>
      </c>
      <c r="Q158" s="35">
        <f>26018.03-1350.12</f>
        <v>24667.91</v>
      </c>
      <c r="R158" s="12">
        <f t="shared" si="207"/>
        <v>34017.08</v>
      </c>
      <c r="S158" s="12">
        <f t="shared" si="261"/>
        <v>9941.1</v>
      </c>
      <c r="T158" s="28">
        <f t="shared" si="193"/>
        <v>30982.92</v>
      </c>
    </row>
    <row r="159" spans="1:20" s="30" customFormat="1" ht="12">
      <c r="A159" s="10">
        <f t="shared" si="226"/>
        <v>143</v>
      </c>
      <c r="B159" s="23" t="s">
        <v>215</v>
      </c>
      <c r="C159" s="11" t="s">
        <v>220</v>
      </c>
      <c r="D159" s="11" t="s">
        <v>221</v>
      </c>
      <c r="E159" s="10" t="s">
        <v>27</v>
      </c>
      <c r="F159" s="10" t="s">
        <v>39</v>
      </c>
      <c r="G159" s="12">
        <v>46530</v>
      </c>
      <c r="H159" s="12">
        <v>1364.26</v>
      </c>
      <c r="I159" s="12">
        <v>0</v>
      </c>
      <c r="J159" s="12">
        <f t="shared" si="206"/>
        <v>1335.4110000000001</v>
      </c>
      <c r="K159" s="12">
        <f t="shared" si="257"/>
        <v>3303.6299999999997</v>
      </c>
      <c r="L159" s="12">
        <f t="shared" ref="L159" si="262">G159*1.15%</f>
        <v>535.09500000000003</v>
      </c>
      <c r="M159" s="28">
        <f t="shared" si="238"/>
        <v>1414.5119999999999</v>
      </c>
      <c r="N159" s="12">
        <f t="shared" si="259"/>
        <v>3298.9770000000003</v>
      </c>
      <c r="O159" s="12">
        <v>0</v>
      </c>
      <c r="P159" s="12">
        <f t="shared" si="260"/>
        <v>9887.625</v>
      </c>
      <c r="Q159" s="35">
        <v>29898.26</v>
      </c>
      <c r="R159" s="12">
        <f t="shared" si="207"/>
        <v>34012.442999999999</v>
      </c>
      <c r="S159" s="12">
        <f t="shared" si="261"/>
        <v>7137.7019999999993</v>
      </c>
      <c r="T159" s="28">
        <f t="shared" si="193"/>
        <v>12517.557000000001</v>
      </c>
    </row>
    <row r="160" spans="1:20" s="13" customFormat="1" ht="12">
      <c r="A160" s="10">
        <f t="shared" si="226"/>
        <v>144</v>
      </c>
      <c r="B160" s="23" t="s">
        <v>215</v>
      </c>
      <c r="C160" s="26" t="s">
        <v>275</v>
      </c>
      <c r="D160" s="26" t="s">
        <v>46</v>
      </c>
      <c r="E160" s="15" t="s">
        <v>43</v>
      </c>
      <c r="F160" s="25" t="s">
        <v>39</v>
      </c>
      <c r="G160" s="27">
        <v>90000</v>
      </c>
      <c r="H160" s="27">
        <v>3831.07</v>
      </c>
      <c r="I160" s="27">
        <v>0</v>
      </c>
      <c r="J160" s="28">
        <f t="shared" si="206"/>
        <v>2583</v>
      </c>
      <c r="K160" s="28">
        <f t="shared" si="257"/>
        <v>6389.9999999999991</v>
      </c>
      <c r="L160" s="28">
        <f t="shared" ref="L160" si="263">62400*1.15%</f>
        <v>717.6</v>
      </c>
      <c r="M160" s="28">
        <f t="shared" si="238"/>
        <v>2736</v>
      </c>
      <c r="N160" s="28">
        <f t="shared" si="259"/>
        <v>6381</v>
      </c>
      <c r="O160" s="29">
        <v>1350.12</v>
      </c>
      <c r="P160" s="28">
        <f t="shared" si="260"/>
        <v>18807.599999999999</v>
      </c>
      <c r="Q160" s="29">
        <f>30824.66-O160</f>
        <v>29474.54</v>
      </c>
      <c r="R160" s="28">
        <f t="shared" si="207"/>
        <v>39974.730000000003</v>
      </c>
      <c r="S160" s="28">
        <f t="shared" si="261"/>
        <v>13488.599999999999</v>
      </c>
      <c r="T160" s="28">
        <f t="shared" si="193"/>
        <v>50025.27</v>
      </c>
    </row>
    <row r="161" spans="1:20" s="30" customFormat="1" ht="12">
      <c r="A161" s="10">
        <f t="shared" si="226"/>
        <v>145</v>
      </c>
      <c r="B161" s="23" t="s">
        <v>222</v>
      </c>
      <c r="C161" s="11" t="s">
        <v>223</v>
      </c>
      <c r="D161" s="11" t="s">
        <v>1008</v>
      </c>
      <c r="E161" s="10" t="s">
        <v>50</v>
      </c>
      <c r="F161" s="10" t="s">
        <v>28</v>
      </c>
      <c r="G161" s="12">
        <v>115000</v>
      </c>
      <c r="H161" s="12">
        <v>15633.74</v>
      </c>
      <c r="I161" s="12">
        <v>0</v>
      </c>
      <c r="J161" s="12">
        <f t="shared" si="206"/>
        <v>3300.5</v>
      </c>
      <c r="K161" s="12">
        <f t="shared" ref="K161:K166" si="264">G161*7.1%</f>
        <v>8164.9999999999991</v>
      </c>
      <c r="L161" s="12">
        <f t="shared" ref="L161:L165" si="265">62400*1.15%</f>
        <v>717.6</v>
      </c>
      <c r="M161" s="28">
        <f t="shared" ref="M161:M166" si="266">+G161*3.04%</f>
        <v>3496</v>
      </c>
      <c r="N161" s="12">
        <f t="shared" ref="N161:N166" si="267">G161*7.09%</f>
        <v>8153.5000000000009</v>
      </c>
      <c r="O161" s="12">
        <v>0</v>
      </c>
      <c r="P161" s="12">
        <f t="shared" ref="P161:P166" si="268">J161+K161+L161+M161+N161</f>
        <v>23832.600000000002</v>
      </c>
      <c r="Q161" s="35">
        <v>0</v>
      </c>
      <c r="R161" s="12">
        <f t="shared" si="207"/>
        <v>22430.239999999998</v>
      </c>
      <c r="S161" s="12">
        <f t="shared" ref="S161:S166" si="269">+N161+L161+K161</f>
        <v>17036.099999999999</v>
      </c>
      <c r="T161" s="28">
        <f t="shared" si="193"/>
        <v>92569.760000000009</v>
      </c>
    </row>
    <row r="162" spans="1:20" s="13" customFormat="1" ht="12">
      <c r="A162" s="10">
        <f t="shared" si="226"/>
        <v>146</v>
      </c>
      <c r="B162" s="23" t="s">
        <v>222</v>
      </c>
      <c r="C162" s="36" t="s">
        <v>224</v>
      </c>
      <c r="D162" s="11" t="s">
        <v>952</v>
      </c>
      <c r="E162" s="15" t="s">
        <v>50</v>
      </c>
      <c r="F162" s="15" t="s">
        <v>28</v>
      </c>
      <c r="G162" s="28">
        <v>65000</v>
      </c>
      <c r="H162" s="28">
        <v>4427.58</v>
      </c>
      <c r="I162" s="28">
        <v>0</v>
      </c>
      <c r="J162" s="28">
        <f t="shared" si="206"/>
        <v>1865.5</v>
      </c>
      <c r="K162" s="28">
        <f t="shared" si="264"/>
        <v>4615</v>
      </c>
      <c r="L162" s="28">
        <f t="shared" si="265"/>
        <v>717.6</v>
      </c>
      <c r="M162" s="28">
        <f t="shared" si="266"/>
        <v>1976</v>
      </c>
      <c r="N162" s="28">
        <f t="shared" si="267"/>
        <v>4608.5</v>
      </c>
      <c r="O162" s="12">
        <v>0</v>
      </c>
      <c r="P162" s="28">
        <f t="shared" si="268"/>
        <v>13782.6</v>
      </c>
      <c r="Q162" s="35">
        <v>0</v>
      </c>
      <c r="R162" s="28">
        <f t="shared" si="207"/>
        <v>8269.08</v>
      </c>
      <c r="S162" s="28">
        <f t="shared" si="269"/>
        <v>9941.1</v>
      </c>
      <c r="T162" s="28">
        <f t="shared" si="193"/>
        <v>56730.92</v>
      </c>
    </row>
    <row r="163" spans="1:20" s="13" customFormat="1" ht="12">
      <c r="A163" s="10">
        <f t="shared" si="226"/>
        <v>147</v>
      </c>
      <c r="B163" s="23" t="s">
        <v>222</v>
      </c>
      <c r="C163" s="11" t="s">
        <v>225</v>
      </c>
      <c r="D163" s="11" t="s">
        <v>952</v>
      </c>
      <c r="E163" s="10" t="s">
        <v>43</v>
      </c>
      <c r="F163" s="10" t="s">
        <v>28</v>
      </c>
      <c r="G163" s="12">
        <v>65000</v>
      </c>
      <c r="H163" s="12">
        <v>4427.58</v>
      </c>
      <c r="I163" s="12">
        <v>0</v>
      </c>
      <c r="J163" s="12">
        <f t="shared" si="206"/>
        <v>1865.5</v>
      </c>
      <c r="K163" s="12">
        <f t="shared" si="264"/>
        <v>4615</v>
      </c>
      <c r="L163" s="12">
        <f t="shared" si="265"/>
        <v>717.6</v>
      </c>
      <c r="M163" s="28">
        <f t="shared" si="266"/>
        <v>1976</v>
      </c>
      <c r="N163" s="12">
        <f t="shared" si="267"/>
        <v>4608.5</v>
      </c>
      <c r="O163" s="12">
        <v>0</v>
      </c>
      <c r="P163" s="12">
        <f t="shared" si="268"/>
        <v>13782.6</v>
      </c>
      <c r="Q163" s="35">
        <v>0</v>
      </c>
      <c r="R163" s="12">
        <f t="shared" si="207"/>
        <v>8269.08</v>
      </c>
      <c r="S163" s="12">
        <f t="shared" si="269"/>
        <v>9941.1</v>
      </c>
      <c r="T163" s="28">
        <f t="shared" si="193"/>
        <v>56730.92</v>
      </c>
    </row>
    <row r="164" spans="1:20" s="13" customFormat="1" ht="12">
      <c r="A164" s="10">
        <f t="shared" si="226"/>
        <v>148</v>
      </c>
      <c r="B164" s="23" t="s">
        <v>222</v>
      </c>
      <c r="C164" s="36" t="s">
        <v>226</v>
      </c>
      <c r="D164" s="11" t="s">
        <v>952</v>
      </c>
      <c r="E164" s="15" t="s">
        <v>50</v>
      </c>
      <c r="F164" s="15" t="s">
        <v>28</v>
      </c>
      <c r="G164" s="28">
        <v>65000</v>
      </c>
      <c r="H164" s="28">
        <v>4427.58</v>
      </c>
      <c r="I164" s="28">
        <v>0</v>
      </c>
      <c r="J164" s="28">
        <f t="shared" si="206"/>
        <v>1865.5</v>
      </c>
      <c r="K164" s="28">
        <f t="shared" si="264"/>
        <v>4615</v>
      </c>
      <c r="L164" s="28">
        <f t="shared" si="265"/>
        <v>717.6</v>
      </c>
      <c r="M164" s="28">
        <f t="shared" si="266"/>
        <v>1976</v>
      </c>
      <c r="N164" s="28">
        <f t="shared" si="267"/>
        <v>4608.5</v>
      </c>
      <c r="O164" s="12">
        <v>0</v>
      </c>
      <c r="P164" s="28">
        <f t="shared" si="268"/>
        <v>13782.6</v>
      </c>
      <c r="Q164" s="35">
        <v>0</v>
      </c>
      <c r="R164" s="28">
        <f t="shared" si="207"/>
        <v>8269.08</v>
      </c>
      <c r="S164" s="28">
        <f t="shared" si="269"/>
        <v>9941.1</v>
      </c>
      <c r="T164" s="28">
        <f t="shared" si="193"/>
        <v>56730.92</v>
      </c>
    </row>
    <row r="165" spans="1:20" s="13" customFormat="1" ht="12">
      <c r="A165" s="10">
        <f t="shared" si="226"/>
        <v>149</v>
      </c>
      <c r="B165" s="23" t="s">
        <v>222</v>
      </c>
      <c r="C165" s="11" t="s">
        <v>227</v>
      </c>
      <c r="D165" s="11" t="s">
        <v>952</v>
      </c>
      <c r="E165" s="10" t="s">
        <v>27</v>
      </c>
      <c r="F165" s="10" t="s">
        <v>28</v>
      </c>
      <c r="G165" s="28">
        <f>60000+5000</f>
        <v>65000</v>
      </c>
      <c r="H165" s="12">
        <v>4427.58</v>
      </c>
      <c r="I165" s="12">
        <v>0</v>
      </c>
      <c r="J165" s="12">
        <f t="shared" si="206"/>
        <v>1865.5</v>
      </c>
      <c r="K165" s="12">
        <f t="shared" si="264"/>
        <v>4615</v>
      </c>
      <c r="L165" s="12">
        <f t="shared" si="265"/>
        <v>717.6</v>
      </c>
      <c r="M165" s="28">
        <f t="shared" si="266"/>
        <v>1976</v>
      </c>
      <c r="N165" s="12">
        <f t="shared" si="267"/>
        <v>4608.5</v>
      </c>
      <c r="O165" s="12">
        <v>0</v>
      </c>
      <c r="P165" s="12">
        <f t="shared" si="268"/>
        <v>13782.6</v>
      </c>
      <c r="Q165" s="35">
        <v>0</v>
      </c>
      <c r="R165" s="12">
        <f t="shared" si="207"/>
        <v>8269.08</v>
      </c>
      <c r="S165" s="12">
        <f t="shared" si="269"/>
        <v>9941.1</v>
      </c>
      <c r="T165" s="28">
        <f t="shared" si="193"/>
        <v>56730.92</v>
      </c>
    </row>
    <row r="166" spans="1:20" s="13" customFormat="1" ht="12">
      <c r="A166" s="10">
        <f t="shared" si="226"/>
        <v>150</v>
      </c>
      <c r="B166" s="23" t="s">
        <v>222</v>
      </c>
      <c r="C166" s="11" t="s">
        <v>228</v>
      </c>
      <c r="D166" s="11" t="s">
        <v>953</v>
      </c>
      <c r="E166" s="10" t="s">
        <v>43</v>
      </c>
      <c r="F166" s="10" t="s">
        <v>28</v>
      </c>
      <c r="G166" s="12">
        <v>51750</v>
      </c>
      <c r="H166" s="12">
        <v>2100.9899999999998</v>
      </c>
      <c r="I166" s="12">
        <v>0</v>
      </c>
      <c r="J166" s="12">
        <f t="shared" si="206"/>
        <v>1485.2249999999999</v>
      </c>
      <c r="K166" s="12">
        <f t="shared" si="264"/>
        <v>3674.2499999999995</v>
      </c>
      <c r="L166" s="12">
        <f t="shared" ref="L166" si="270">G166*1.15%</f>
        <v>595.125</v>
      </c>
      <c r="M166" s="28">
        <f t="shared" si="266"/>
        <v>1573.2</v>
      </c>
      <c r="N166" s="12">
        <f t="shared" si="267"/>
        <v>3669.0750000000003</v>
      </c>
      <c r="O166" s="12">
        <v>0</v>
      </c>
      <c r="P166" s="12">
        <f t="shared" si="268"/>
        <v>10996.875</v>
      </c>
      <c r="Q166" s="35">
        <v>0</v>
      </c>
      <c r="R166" s="12">
        <f t="shared" si="207"/>
        <v>5159.415</v>
      </c>
      <c r="S166" s="12">
        <f t="shared" si="269"/>
        <v>7938.4500000000007</v>
      </c>
      <c r="T166" s="28">
        <f t="shared" si="193"/>
        <v>46590.584999999999</v>
      </c>
    </row>
    <row r="167" spans="1:20" s="30" customFormat="1" ht="12">
      <c r="A167" s="10">
        <f t="shared" si="226"/>
        <v>151</v>
      </c>
      <c r="B167" s="23" t="s">
        <v>230</v>
      </c>
      <c r="C167" s="11" t="s">
        <v>231</v>
      </c>
      <c r="D167" s="11" t="s">
        <v>132</v>
      </c>
      <c r="E167" s="10" t="s">
        <v>27</v>
      </c>
      <c r="F167" s="10" t="s">
        <v>28</v>
      </c>
      <c r="G167" s="12">
        <v>200000</v>
      </c>
      <c r="H167" s="12">
        <v>35911.919999999998</v>
      </c>
      <c r="I167" s="12">
        <v>0</v>
      </c>
      <c r="J167" s="12">
        <f t="shared" si="206"/>
        <v>5740</v>
      </c>
      <c r="K167" s="12">
        <f t="shared" ref="K167:K169" si="271">G167*7.1%</f>
        <v>14199.999999999998</v>
      </c>
      <c r="L167" s="12">
        <f t="shared" ref="L167:L184" si="272">62400*1.15%</f>
        <v>717.6</v>
      </c>
      <c r="M167" s="12">
        <f>162625*3.04%</f>
        <v>4943.8</v>
      </c>
      <c r="N167" s="12">
        <f>156000*7.09%</f>
        <v>11060.400000000001</v>
      </c>
      <c r="O167" s="12">
        <v>0</v>
      </c>
      <c r="P167" s="12">
        <f t="shared" ref="P167:P168" si="273">J167+K167+L167+M167+N167</f>
        <v>36661.800000000003</v>
      </c>
      <c r="Q167" s="35">
        <v>0</v>
      </c>
      <c r="R167" s="12">
        <f t="shared" si="207"/>
        <v>46595.72</v>
      </c>
      <c r="S167" s="12">
        <f t="shared" ref="S167:S168" si="274">+N167+L167+K167</f>
        <v>25978</v>
      </c>
      <c r="T167" s="28">
        <f t="shared" si="193"/>
        <v>153404.28</v>
      </c>
    </row>
    <row r="168" spans="1:20" s="30" customFormat="1" ht="12">
      <c r="A168" s="10">
        <f t="shared" si="226"/>
        <v>152</v>
      </c>
      <c r="B168" s="23" t="s">
        <v>230</v>
      </c>
      <c r="C168" s="11" t="s">
        <v>232</v>
      </c>
      <c r="D168" s="11" t="s">
        <v>42</v>
      </c>
      <c r="E168" s="10" t="s">
        <v>43</v>
      </c>
      <c r="F168" s="10" t="s">
        <v>28</v>
      </c>
      <c r="G168" s="12">
        <v>75000</v>
      </c>
      <c r="H168" s="12">
        <v>0</v>
      </c>
      <c r="I168" s="12">
        <v>0</v>
      </c>
      <c r="J168" s="12">
        <f t="shared" si="206"/>
        <v>2152.5</v>
      </c>
      <c r="K168" s="12">
        <f t="shared" si="271"/>
        <v>5324.9999999999991</v>
      </c>
      <c r="L168" s="12">
        <f t="shared" si="272"/>
        <v>717.6</v>
      </c>
      <c r="M168" s="28">
        <f t="shared" ref="M168" si="275">+G168*3.04%</f>
        <v>2280</v>
      </c>
      <c r="N168" s="12">
        <f t="shared" ref="N168" si="276">G168*7.09%</f>
        <v>5317.5</v>
      </c>
      <c r="O168" s="12">
        <v>0</v>
      </c>
      <c r="P168" s="12">
        <f t="shared" si="273"/>
        <v>15792.599999999999</v>
      </c>
      <c r="Q168" s="35">
        <v>6796</v>
      </c>
      <c r="R168" s="12">
        <f t="shared" si="207"/>
        <v>11228.5</v>
      </c>
      <c r="S168" s="12">
        <f t="shared" si="274"/>
        <v>11360.099999999999</v>
      </c>
      <c r="T168" s="28">
        <f t="shared" si="193"/>
        <v>63771.5</v>
      </c>
    </row>
    <row r="169" spans="1:20" s="13" customFormat="1" ht="12">
      <c r="A169" s="10">
        <f t="shared" si="226"/>
        <v>153</v>
      </c>
      <c r="B169" s="23" t="s">
        <v>230</v>
      </c>
      <c r="C169" s="11" t="s">
        <v>943</v>
      </c>
      <c r="D169" s="11" t="s">
        <v>955</v>
      </c>
      <c r="E169" s="10" t="s">
        <v>33</v>
      </c>
      <c r="F169" s="10" t="s">
        <v>28</v>
      </c>
      <c r="G169" s="12">
        <v>40000</v>
      </c>
      <c r="H169" s="12">
        <v>442.65</v>
      </c>
      <c r="I169" s="12">
        <v>0</v>
      </c>
      <c r="J169" s="12">
        <f t="shared" si="206"/>
        <v>1148</v>
      </c>
      <c r="K169" s="12">
        <f t="shared" si="271"/>
        <v>2839.9999999999995</v>
      </c>
      <c r="L169" s="12">
        <f t="shared" si="272"/>
        <v>717.6</v>
      </c>
      <c r="M169" s="28">
        <f t="shared" ref="M169" si="277">+G169*3.04%</f>
        <v>1216</v>
      </c>
      <c r="N169" s="12">
        <f t="shared" ref="N169" si="278">G169*7.09%</f>
        <v>2836</v>
      </c>
      <c r="O169" s="12">
        <v>0</v>
      </c>
      <c r="P169" s="12">
        <f t="shared" ref="P169" si="279">J169+K169+L169+M169+N169</f>
        <v>8757.5999999999985</v>
      </c>
      <c r="Q169" s="35">
        <v>0</v>
      </c>
      <c r="R169" s="12">
        <f t="shared" ref="R169" si="280">+J169+M169+O169+Q169+H169+I169</f>
        <v>2806.65</v>
      </c>
      <c r="S169" s="12">
        <f t="shared" ref="S169" si="281">+N169+L169+K169</f>
        <v>6393.5999999999995</v>
      </c>
      <c r="T169" s="28">
        <f t="shared" ref="T169" si="282">+G169-R169</f>
        <v>37193.35</v>
      </c>
    </row>
    <row r="170" spans="1:20" s="30" customFormat="1" ht="12">
      <c r="A170" s="10">
        <f t="shared" si="226"/>
        <v>154</v>
      </c>
      <c r="B170" s="23" t="s">
        <v>233</v>
      </c>
      <c r="C170" s="36" t="s">
        <v>234</v>
      </c>
      <c r="D170" s="36" t="s">
        <v>235</v>
      </c>
      <c r="E170" s="15" t="s">
        <v>27</v>
      </c>
      <c r="F170" s="15" t="s">
        <v>39</v>
      </c>
      <c r="G170" s="28">
        <v>186462.98</v>
      </c>
      <c r="H170" s="28">
        <v>32624.79</v>
      </c>
      <c r="I170" s="28">
        <v>0</v>
      </c>
      <c r="J170" s="28">
        <f t="shared" si="206"/>
        <v>5351.4875259999999</v>
      </c>
      <c r="K170" s="28">
        <f t="shared" ref="K170:K171" si="283">G170*7.1%</f>
        <v>13238.871579999999</v>
      </c>
      <c r="L170" s="28">
        <f t="shared" si="272"/>
        <v>717.6</v>
      </c>
      <c r="M170" s="28">
        <f>162625*3.04%</f>
        <v>4943.8</v>
      </c>
      <c r="N170" s="28">
        <f>156000*7.09%</f>
        <v>11060.400000000001</v>
      </c>
      <c r="O170" s="12">
        <v>0</v>
      </c>
      <c r="P170" s="28">
        <f t="shared" ref="P170:P171" si="284">J170+K170+L170+M170+N170</f>
        <v>35312.159105999999</v>
      </c>
      <c r="Q170" s="37">
        <v>2826.95</v>
      </c>
      <c r="R170" s="28">
        <f t="shared" si="207"/>
        <v>45747.027526000005</v>
      </c>
      <c r="S170" s="28">
        <f t="shared" ref="S170:S171" si="285">+N170+L170+K170</f>
        <v>25016.871579999999</v>
      </c>
      <c r="T170" s="28">
        <f t="shared" si="193"/>
        <v>140715.95247399999</v>
      </c>
    </row>
    <row r="171" spans="1:20" s="13" customFormat="1" ht="12">
      <c r="A171" s="10">
        <f t="shared" si="226"/>
        <v>155</v>
      </c>
      <c r="B171" s="23" t="s">
        <v>233</v>
      </c>
      <c r="C171" s="17" t="s">
        <v>236</v>
      </c>
      <c r="D171" s="17" t="s">
        <v>237</v>
      </c>
      <c r="E171" s="10" t="s">
        <v>27</v>
      </c>
      <c r="F171" s="18" t="s">
        <v>39</v>
      </c>
      <c r="G171" s="19">
        <v>75000</v>
      </c>
      <c r="H171" s="19">
        <v>6309.38</v>
      </c>
      <c r="I171" s="19">
        <v>0</v>
      </c>
      <c r="J171" s="12">
        <f t="shared" si="206"/>
        <v>2152.5</v>
      </c>
      <c r="K171" s="12">
        <f t="shared" si="283"/>
        <v>5324.9999999999991</v>
      </c>
      <c r="L171" s="12">
        <f t="shared" si="272"/>
        <v>717.6</v>
      </c>
      <c r="M171" s="28">
        <f t="shared" ref="M171" si="286">+G171*3.04%</f>
        <v>2280</v>
      </c>
      <c r="N171" s="12">
        <f t="shared" ref="N171" si="287">G171*7.09%</f>
        <v>5317.5</v>
      </c>
      <c r="O171" s="12">
        <v>0</v>
      </c>
      <c r="P171" s="12">
        <f t="shared" si="284"/>
        <v>15792.599999999999</v>
      </c>
      <c r="Q171" s="20">
        <v>25</v>
      </c>
      <c r="R171" s="12">
        <f t="shared" si="207"/>
        <v>10766.880000000001</v>
      </c>
      <c r="S171" s="12">
        <f t="shared" si="285"/>
        <v>11360.099999999999</v>
      </c>
      <c r="T171" s="28">
        <f t="shared" si="193"/>
        <v>64233.119999999995</v>
      </c>
    </row>
    <row r="172" spans="1:20" s="30" customFormat="1" ht="12">
      <c r="A172" s="10">
        <f t="shared" si="226"/>
        <v>156</v>
      </c>
      <c r="B172" s="23" t="s">
        <v>233</v>
      </c>
      <c r="C172" s="36" t="s">
        <v>1049</v>
      </c>
      <c r="D172" s="36" t="s">
        <v>982</v>
      </c>
      <c r="E172" s="15" t="s">
        <v>27</v>
      </c>
      <c r="F172" s="15" t="s">
        <v>28</v>
      </c>
      <c r="G172" s="28">
        <v>40000</v>
      </c>
      <c r="H172" s="28">
        <v>442.65</v>
      </c>
      <c r="I172" s="28">
        <v>0</v>
      </c>
      <c r="J172" s="28">
        <f>+G172*2.87%</f>
        <v>1148</v>
      </c>
      <c r="K172" s="28">
        <f>G172*7.1%</f>
        <v>2839.9999999999995</v>
      </c>
      <c r="L172" s="28">
        <f>G172*1.15%</f>
        <v>460</v>
      </c>
      <c r="M172" s="28">
        <f>+G172*3.04%</f>
        <v>1216</v>
      </c>
      <c r="N172" s="28">
        <f>G172*7.09%</f>
        <v>2836</v>
      </c>
      <c r="O172" s="12">
        <v>0</v>
      </c>
      <c r="P172" s="28">
        <f>J172+K172+L172+M172+N172</f>
        <v>8500</v>
      </c>
      <c r="Q172" s="37">
        <v>0</v>
      </c>
      <c r="R172" s="28">
        <f>+J172+M172+O172+Q172+H172+I172</f>
        <v>2806.65</v>
      </c>
      <c r="S172" s="28">
        <f>+N172+L172+K172</f>
        <v>6136</v>
      </c>
      <c r="T172" s="28">
        <f>+G172-R172</f>
        <v>37193.35</v>
      </c>
    </row>
    <row r="173" spans="1:20" s="30" customFormat="1" ht="12">
      <c r="A173" s="10">
        <f t="shared" si="226"/>
        <v>157</v>
      </c>
      <c r="B173" s="23" t="s">
        <v>1074</v>
      </c>
      <c r="C173" s="36" t="s">
        <v>1052</v>
      </c>
      <c r="D173" s="36" t="s">
        <v>91</v>
      </c>
      <c r="E173" s="15" t="s">
        <v>27</v>
      </c>
      <c r="F173" s="15" t="s">
        <v>39</v>
      </c>
      <c r="G173" s="28">
        <v>51750</v>
      </c>
      <c r="H173" s="28">
        <v>2100.9899999999998</v>
      </c>
      <c r="I173" s="28">
        <v>0</v>
      </c>
      <c r="J173" s="28">
        <f>+G173*2.87%</f>
        <v>1485.2249999999999</v>
      </c>
      <c r="K173" s="28">
        <f>G173*7.1%</f>
        <v>3674.2499999999995</v>
      </c>
      <c r="L173" s="28">
        <f>G173*1.15%</f>
        <v>595.125</v>
      </c>
      <c r="M173" s="28">
        <f>+G173*3.04%</f>
        <v>1573.2</v>
      </c>
      <c r="N173" s="28">
        <f>G173*7.09%</f>
        <v>3669.0750000000003</v>
      </c>
      <c r="O173" s="12">
        <v>0</v>
      </c>
      <c r="P173" s="28">
        <f>J173+K173+L173+M173+N173</f>
        <v>10996.875</v>
      </c>
      <c r="Q173" s="37">
        <v>0</v>
      </c>
      <c r="R173" s="28">
        <f>+J173+M173+O173+Q173+H173+I173</f>
        <v>5159.415</v>
      </c>
      <c r="S173" s="28">
        <f>+N173+L173+K173</f>
        <v>7938.4500000000007</v>
      </c>
      <c r="T173" s="28">
        <f>+G173-R173</f>
        <v>46590.584999999999</v>
      </c>
    </row>
    <row r="174" spans="1:20" s="30" customFormat="1" ht="12">
      <c r="A174" s="10">
        <f t="shared" si="226"/>
        <v>158</v>
      </c>
      <c r="B174" s="23" t="s">
        <v>1077</v>
      </c>
      <c r="C174" s="11" t="s">
        <v>704</v>
      </c>
      <c r="D174" s="11" t="s">
        <v>1068</v>
      </c>
      <c r="E174" s="10" t="s">
        <v>43</v>
      </c>
      <c r="F174" s="10" t="s">
        <v>39</v>
      </c>
      <c r="G174" s="12">
        <v>155000</v>
      </c>
      <c r="H174" s="12">
        <v>24367.68</v>
      </c>
      <c r="I174" s="12">
        <v>0</v>
      </c>
      <c r="J174" s="12">
        <f>+G174*2.87%</f>
        <v>4448.5</v>
      </c>
      <c r="K174" s="12">
        <f>G174*7.1%</f>
        <v>11004.999999999998</v>
      </c>
      <c r="L174" s="12">
        <f t="shared" si="20"/>
        <v>717.6</v>
      </c>
      <c r="M174" s="12">
        <f>G174*3.04%</f>
        <v>4712</v>
      </c>
      <c r="N174" s="12">
        <f>156000*7.09%</f>
        <v>11060.400000000001</v>
      </c>
      <c r="O174" s="35">
        <f>1350.12*2</f>
        <v>2700.24</v>
      </c>
      <c r="P174" s="12">
        <f>J174+K174+L174+M174+N174</f>
        <v>31943.5</v>
      </c>
      <c r="Q174" s="35">
        <v>0</v>
      </c>
      <c r="R174" s="12">
        <f>+J174+M174+O174+Q174+H174+I174</f>
        <v>36228.42</v>
      </c>
      <c r="S174" s="12">
        <f>+N174+L174+K174</f>
        <v>22783</v>
      </c>
      <c r="T174" s="28">
        <f>+G174-R174</f>
        <v>118771.58</v>
      </c>
    </row>
    <row r="175" spans="1:20" s="30" customFormat="1" ht="12">
      <c r="A175" s="10">
        <f t="shared" si="226"/>
        <v>159</v>
      </c>
      <c r="B175" s="23" t="s">
        <v>238</v>
      </c>
      <c r="C175" s="36" t="s">
        <v>239</v>
      </c>
      <c r="D175" s="36" t="s">
        <v>235</v>
      </c>
      <c r="E175" s="15" t="s">
        <v>27</v>
      </c>
      <c r="F175" s="15" t="s">
        <v>39</v>
      </c>
      <c r="G175" s="28">
        <v>155000</v>
      </c>
      <c r="H175" s="28">
        <v>47342.07</v>
      </c>
      <c r="I175" s="28">
        <v>0</v>
      </c>
      <c r="J175" s="28">
        <f>+G175*2.87%</f>
        <v>4448.5</v>
      </c>
      <c r="K175" s="28">
        <f t="shared" ref="K175" si="288">G175*7.1%</f>
        <v>11004.999999999998</v>
      </c>
      <c r="L175" s="28">
        <f t="shared" si="272"/>
        <v>717.6</v>
      </c>
      <c r="M175" s="28">
        <f>+G175*3.04%</f>
        <v>4712</v>
      </c>
      <c r="N175" s="28">
        <f t="shared" ref="N175" si="289">G175*7.09%</f>
        <v>10989.5</v>
      </c>
      <c r="O175" s="12">
        <v>0</v>
      </c>
      <c r="P175" s="28">
        <f t="shared" ref="P175" si="290">J175+K175+L175+M175+N175</f>
        <v>31872.6</v>
      </c>
      <c r="Q175" s="37">
        <v>11595.01</v>
      </c>
      <c r="R175" s="28">
        <f t="shared" ref="R175" si="291">+J175+M175+O175+Q175+H175+I175</f>
        <v>68097.58</v>
      </c>
      <c r="S175" s="28">
        <f t="shared" ref="S175" si="292">+N175+L175+K175</f>
        <v>22712.1</v>
      </c>
      <c r="T175" s="28">
        <f t="shared" ref="T175" si="293">+G175-R175</f>
        <v>86902.42</v>
      </c>
    </row>
    <row r="176" spans="1:20" s="13" customFormat="1" ht="12">
      <c r="A176" s="10">
        <f t="shared" si="226"/>
        <v>160</v>
      </c>
      <c r="B176" s="23" t="s">
        <v>238</v>
      </c>
      <c r="C176" s="36" t="s">
        <v>240</v>
      </c>
      <c r="D176" s="36" t="s">
        <v>204</v>
      </c>
      <c r="E176" s="15" t="s">
        <v>27</v>
      </c>
      <c r="F176" s="15" t="s">
        <v>39</v>
      </c>
      <c r="G176" s="28">
        <v>97612.68</v>
      </c>
      <c r="H176" s="28">
        <v>11543.81</v>
      </c>
      <c r="I176" s="28">
        <v>0</v>
      </c>
      <c r="J176" s="28">
        <f t="shared" si="206"/>
        <v>2801.4839159999997</v>
      </c>
      <c r="K176" s="28">
        <f t="shared" ref="K176:K179" si="294">G176*7.1%</f>
        <v>6930.5002799999993</v>
      </c>
      <c r="L176" s="28">
        <f t="shared" si="272"/>
        <v>717.6</v>
      </c>
      <c r="M176" s="28">
        <f t="shared" ref="M176:M179" si="295">+G176*3.04%</f>
        <v>2967.4254719999999</v>
      </c>
      <c r="N176" s="28">
        <f t="shared" ref="N176:N179" si="296">G176*7.09%</f>
        <v>6920.739012</v>
      </c>
      <c r="O176" s="12">
        <v>0</v>
      </c>
      <c r="P176" s="28">
        <f t="shared" ref="P176:P179" si="297">J176+K176+L176+M176+N176</f>
        <v>20337.748679999997</v>
      </c>
      <c r="Q176" s="28">
        <v>4494.2</v>
      </c>
      <c r="R176" s="28">
        <f t="shared" si="207"/>
        <v>21806.919388000002</v>
      </c>
      <c r="S176" s="28">
        <f t="shared" ref="S176:S179" si="298">+N176+L176+K176</f>
        <v>14568.839292000001</v>
      </c>
      <c r="T176" s="28">
        <f t="shared" si="193"/>
        <v>75805.760611999984</v>
      </c>
    </row>
    <row r="177" spans="1:21" s="13" customFormat="1" ht="12">
      <c r="A177" s="10">
        <f t="shared" si="226"/>
        <v>161</v>
      </c>
      <c r="B177" s="23" t="s">
        <v>238</v>
      </c>
      <c r="C177" s="36" t="s">
        <v>241</v>
      </c>
      <c r="D177" s="36" t="s">
        <v>242</v>
      </c>
      <c r="E177" s="15" t="s">
        <v>27</v>
      </c>
      <c r="F177" s="15" t="s">
        <v>28</v>
      </c>
      <c r="G177" s="28">
        <v>89100</v>
      </c>
      <c r="H177" s="28">
        <v>13775.47</v>
      </c>
      <c r="I177" s="28">
        <v>0</v>
      </c>
      <c r="J177" s="28">
        <f t="shared" si="206"/>
        <v>2557.17</v>
      </c>
      <c r="K177" s="28">
        <f t="shared" si="294"/>
        <v>6326.0999999999995</v>
      </c>
      <c r="L177" s="28">
        <f t="shared" si="272"/>
        <v>717.6</v>
      </c>
      <c r="M177" s="28">
        <f t="shared" si="295"/>
        <v>2708.64</v>
      </c>
      <c r="N177" s="28">
        <f t="shared" si="296"/>
        <v>6317.1900000000005</v>
      </c>
      <c r="O177" s="12">
        <v>0</v>
      </c>
      <c r="P177" s="28">
        <f t="shared" si="297"/>
        <v>18626.7</v>
      </c>
      <c r="Q177" s="28">
        <v>1407.51</v>
      </c>
      <c r="R177" s="28">
        <f t="shared" si="207"/>
        <v>20448.79</v>
      </c>
      <c r="S177" s="28">
        <f t="shared" si="298"/>
        <v>13360.89</v>
      </c>
      <c r="T177" s="28">
        <f t="shared" si="193"/>
        <v>68651.209999999992</v>
      </c>
    </row>
    <row r="178" spans="1:21" s="13" customFormat="1" ht="12">
      <c r="A178" s="10">
        <f t="shared" si="226"/>
        <v>162</v>
      </c>
      <c r="B178" s="23" t="s">
        <v>238</v>
      </c>
      <c r="C178" s="36" t="s">
        <v>243</v>
      </c>
      <c r="D178" s="36" t="s">
        <v>242</v>
      </c>
      <c r="E178" s="15" t="s">
        <v>27</v>
      </c>
      <c r="F178" s="15" t="s">
        <v>39</v>
      </c>
      <c r="G178" s="28">
        <v>89100</v>
      </c>
      <c r="H178" s="28">
        <v>9541.42</v>
      </c>
      <c r="I178" s="28">
        <v>0</v>
      </c>
      <c r="J178" s="28">
        <f t="shared" si="206"/>
        <v>2557.17</v>
      </c>
      <c r="K178" s="28">
        <f t="shared" si="294"/>
        <v>6326.0999999999995</v>
      </c>
      <c r="L178" s="28">
        <f t="shared" si="272"/>
        <v>717.6</v>
      </c>
      <c r="M178" s="28">
        <f t="shared" si="295"/>
        <v>2708.64</v>
      </c>
      <c r="N178" s="28">
        <f t="shared" si="296"/>
        <v>6317.1900000000005</v>
      </c>
      <c r="O178" s="12">
        <v>0</v>
      </c>
      <c r="P178" s="28">
        <f t="shared" si="297"/>
        <v>18626.7</v>
      </c>
      <c r="Q178" s="37">
        <v>1366.51</v>
      </c>
      <c r="R178" s="28">
        <f t="shared" si="207"/>
        <v>16173.74</v>
      </c>
      <c r="S178" s="28">
        <f t="shared" si="298"/>
        <v>13360.89</v>
      </c>
      <c r="T178" s="28">
        <f t="shared" si="193"/>
        <v>72926.259999999995</v>
      </c>
    </row>
    <row r="179" spans="1:21" s="30" customFormat="1" ht="12">
      <c r="A179" s="10">
        <f t="shared" si="226"/>
        <v>163</v>
      </c>
      <c r="B179" s="23" t="s">
        <v>238</v>
      </c>
      <c r="C179" s="36" t="s">
        <v>244</v>
      </c>
      <c r="D179" s="36" t="s">
        <v>42</v>
      </c>
      <c r="E179" s="15" t="s">
        <v>27</v>
      </c>
      <c r="F179" s="15" t="s">
        <v>39</v>
      </c>
      <c r="G179" s="28">
        <v>86250</v>
      </c>
      <c r="H179" s="28">
        <v>8195.9599999999991</v>
      </c>
      <c r="I179" s="28">
        <v>0</v>
      </c>
      <c r="J179" s="28">
        <f t="shared" si="206"/>
        <v>2475.375</v>
      </c>
      <c r="K179" s="28">
        <f t="shared" si="294"/>
        <v>6123.7499999999991</v>
      </c>
      <c r="L179" s="28">
        <f t="shared" si="272"/>
        <v>717.6</v>
      </c>
      <c r="M179" s="28">
        <f t="shared" si="295"/>
        <v>2622</v>
      </c>
      <c r="N179" s="28">
        <f t="shared" si="296"/>
        <v>6115.125</v>
      </c>
      <c r="O179" s="37">
        <v>1350.12</v>
      </c>
      <c r="P179" s="28">
        <f t="shared" si="297"/>
        <v>18053.849999999999</v>
      </c>
      <c r="Q179" s="37">
        <f>8693.74-1350.12</f>
        <v>7343.62</v>
      </c>
      <c r="R179" s="28">
        <f t="shared" si="207"/>
        <v>21987.074999999997</v>
      </c>
      <c r="S179" s="28">
        <f t="shared" si="298"/>
        <v>12956.474999999999</v>
      </c>
      <c r="T179" s="28">
        <f t="shared" si="193"/>
        <v>64262.925000000003</v>
      </c>
    </row>
    <row r="180" spans="1:21" s="30" customFormat="1" ht="12">
      <c r="A180" s="10">
        <f t="shared" si="226"/>
        <v>164</v>
      </c>
      <c r="B180" s="23" t="s">
        <v>245</v>
      </c>
      <c r="C180" s="11" t="s">
        <v>246</v>
      </c>
      <c r="D180" s="11" t="s">
        <v>52</v>
      </c>
      <c r="E180" s="10" t="s">
        <v>27</v>
      </c>
      <c r="F180" s="10" t="s">
        <v>39</v>
      </c>
      <c r="G180" s="12">
        <v>130000</v>
      </c>
      <c r="H180" s="12">
        <v>19162.12</v>
      </c>
      <c r="I180" s="12">
        <v>0</v>
      </c>
      <c r="J180" s="12">
        <f t="shared" si="206"/>
        <v>3731</v>
      </c>
      <c r="K180" s="12">
        <f t="shared" ref="K180" si="299">G180*7.1%</f>
        <v>9230</v>
      </c>
      <c r="L180" s="12">
        <f t="shared" si="272"/>
        <v>717.6</v>
      </c>
      <c r="M180" s="28">
        <f t="shared" ref="M180:M181" si="300">+G180*3.04%</f>
        <v>3952</v>
      </c>
      <c r="N180" s="12">
        <f t="shared" ref="N180" si="301">G180*7.09%</f>
        <v>9217</v>
      </c>
      <c r="O180" s="12">
        <v>0</v>
      </c>
      <c r="P180" s="12">
        <f t="shared" ref="P180" si="302">J180+K180+L180+M180+N180</f>
        <v>26847.599999999999</v>
      </c>
      <c r="Q180" s="35">
        <v>25</v>
      </c>
      <c r="R180" s="12">
        <f t="shared" si="207"/>
        <v>26870.12</v>
      </c>
      <c r="S180" s="12">
        <f>+N180+L180+K180</f>
        <v>19164.599999999999</v>
      </c>
      <c r="T180" s="28">
        <f t="shared" si="193"/>
        <v>103129.88</v>
      </c>
    </row>
    <row r="181" spans="1:21" s="30" customFormat="1" ht="12">
      <c r="A181" s="10">
        <f t="shared" si="226"/>
        <v>165</v>
      </c>
      <c r="B181" s="23" t="s">
        <v>247</v>
      </c>
      <c r="C181" s="11" t="s">
        <v>248</v>
      </c>
      <c r="D181" s="11" t="s">
        <v>52</v>
      </c>
      <c r="E181" s="10" t="s">
        <v>27</v>
      </c>
      <c r="F181" s="10" t="s">
        <v>28</v>
      </c>
      <c r="G181" s="12">
        <v>130000</v>
      </c>
      <c r="H181" s="12">
        <v>19162.12</v>
      </c>
      <c r="I181" s="12">
        <v>0</v>
      </c>
      <c r="J181" s="12">
        <f t="shared" si="206"/>
        <v>3731</v>
      </c>
      <c r="K181" s="12">
        <f t="shared" ref="K181" si="303">G181*7.1%</f>
        <v>9230</v>
      </c>
      <c r="L181" s="12">
        <f t="shared" si="272"/>
        <v>717.6</v>
      </c>
      <c r="M181" s="28">
        <f t="shared" si="300"/>
        <v>3952</v>
      </c>
      <c r="N181" s="12">
        <f t="shared" ref="N181" si="304">G181*7.09%</f>
        <v>9217</v>
      </c>
      <c r="O181" s="12">
        <v>0</v>
      </c>
      <c r="P181" s="12">
        <f t="shared" ref="P181" si="305">J181+K181+L181+M181+N181</f>
        <v>26847.599999999999</v>
      </c>
      <c r="Q181" s="35">
        <v>25</v>
      </c>
      <c r="R181" s="12">
        <f t="shared" si="207"/>
        <v>26870.12</v>
      </c>
      <c r="S181" s="12">
        <f>+N181+L181+K181</f>
        <v>19164.599999999999</v>
      </c>
      <c r="T181" s="28">
        <f t="shared" si="193"/>
        <v>103129.88</v>
      </c>
    </row>
    <row r="182" spans="1:21" s="13" customFormat="1" ht="12">
      <c r="A182" s="10">
        <f t="shared" si="226"/>
        <v>166</v>
      </c>
      <c r="B182" s="23" t="s">
        <v>251</v>
      </c>
      <c r="C182" s="36" t="s">
        <v>252</v>
      </c>
      <c r="D182" s="36" t="s">
        <v>132</v>
      </c>
      <c r="E182" s="15" t="s">
        <v>27</v>
      </c>
      <c r="F182" s="15" t="s">
        <v>28</v>
      </c>
      <c r="G182" s="28">
        <v>216810</v>
      </c>
      <c r="H182" s="28">
        <v>39993.81</v>
      </c>
      <c r="I182" s="28">
        <v>0</v>
      </c>
      <c r="J182" s="28">
        <f t="shared" si="206"/>
        <v>6222.4470000000001</v>
      </c>
      <c r="K182" s="28">
        <f t="shared" ref="K182:K185" si="306">G182*7.1%</f>
        <v>15393.509999999998</v>
      </c>
      <c r="L182" s="28">
        <f t="shared" si="272"/>
        <v>717.6</v>
      </c>
      <c r="M182" s="28">
        <f>162625*3.04%</f>
        <v>4943.8</v>
      </c>
      <c r="N182" s="28">
        <f>156000*7.09%</f>
        <v>11060.400000000001</v>
      </c>
      <c r="O182" s="12">
        <v>0</v>
      </c>
      <c r="P182" s="28">
        <f t="shared" ref="P182:P185" si="307">J182+K182+L182+M182+N182</f>
        <v>38337.756999999998</v>
      </c>
      <c r="Q182" s="37">
        <v>3282.16</v>
      </c>
      <c r="R182" s="28">
        <f t="shared" si="207"/>
        <v>54442.216999999997</v>
      </c>
      <c r="S182" s="28">
        <f t="shared" ref="S182:S185" si="308">+N182+L182+K182</f>
        <v>27171.510000000002</v>
      </c>
      <c r="T182" s="28">
        <f t="shared" si="193"/>
        <v>162367.783</v>
      </c>
    </row>
    <row r="183" spans="1:21" s="13" customFormat="1" ht="12">
      <c r="A183" s="10">
        <f t="shared" si="226"/>
        <v>167</v>
      </c>
      <c r="B183" s="23" t="s">
        <v>251</v>
      </c>
      <c r="C183" s="36" t="s">
        <v>253</v>
      </c>
      <c r="D183" s="36" t="s">
        <v>204</v>
      </c>
      <c r="E183" s="15" t="s">
        <v>27</v>
      </c>
      <c r="F183" s="15" t="s">
        <v>39</v>
      </c>
      <c r="G183" s="28">
        <v>126003.11</v>
      </c>
      <c r="H183" s="28">
        <v>18221.95</v>
      </c>
      <c r="I183" s="28">
        <v>0</v>
      </c>
      <c r="J183" s="28">
        <f t="shared" si="206"/>
        <v>3616.2892569999999</v>
      </c>
      <c r="K183" s="28">
        <f t="shared" si="306"/>
        <v>8946.2208099999989</v>
      </c>
      <c r="L183" s="28">
        <f t="shared" si="272"/>
        <v>717.6</v>
      </c>
      <c r="M183" s="28">
        <f t="shared" ref="M183:M185" si="309">+G183*3.04%</f>
        <v>3830.4945440000001</v>
      </c>
      <c r="N183" s="28">
        <f t="shared" ref="N183" si="310">G183*7.09%</f>
        <v>8933.6204990000006</v>
      </c>
      <c r="O183" s="12">
        <v>0</v>
      </c>
      <c r="P183" s="28">
        <f t="shared" si="307"/>
        <v>26044.225109999999</v>
      </c>
      <c r="Q183" s="37">
        <v>1945.06</v>
      </c>
      <c r="R183" s="28">
        <f t="shared" si="207"/>
        <v>27613.793801</v>
      </c>
      <c r="S183" s="28">
        <f t="shared" si="308"/>
        <v>18597.441309000002</v>
      </c>
      <c r="T183" s="28">
        <f t="shared" ref="T183:T206" si="311">+G183-R183</f>
        <v>98389.316198999994</v>
      </c>
    </row>
    <row r="184" spans="1:21" s="30" customFormat="1" ht="12.75" customHeight="1">
      <c r="A184" s="10">
        <f t="shared" si="226"/>
        <v>168</v>
      </c>
      <c r="B184" s="23" t="s">
        <v>251</v>
      </c>
      <c r="C184" s="36" t="s">
        <v>255</v>
      </c>
      <c r="D184" s="36" t="s">
        <v>256</v>
      </c>
      <c r="E184" s="15" t="s">
        <v>27</v>
      </c>
      <c r="F184" s="15" t="s">
        <v>39</v>
      </c>
      <c r="G184" s="28">
        <v>65621.490000000005</v>
      </c>
      <c r="H184" s="28">
        <v>13090.15</v>
      </c>
      <c r="I184" s="28">
        <v>0</v>
      </c>
      <c r="J184" s="28">
        <f t="shared" si="206"/>
        <v>1883.3367630000002</v>
      </c>
      <c r="K184" s="28">
        <f t="shared" si="306"/>
        <v>4659.1257900000001</v>
      </c>
      <c r="L184" s="28">
        <f t="shared" si="272"/>
        <v>717.6</v>
      </c>
      <c r="M184" s="28">
        <f t="shared" si="309"/>
        <v>1994.8932960000002</v>
      </c>
      <c r="N184" s="28">
        <f t="shared" ref="N184:N185" si="312">G184*7.09%</f>
        <v>4652.5636410000006</v>
      </c>
      <c r="O184" s="37">
        <v>1350.12</v>
      </c>
      <c r="P184" s="28">
        <f t="shared" si="307"/>
        <v>13907.519490000002</v>
      </c>
      <c r="Q184" s="37">
        <f>2229.45-1190.12</f>
        <v>1039.33</v>
      </c>
      <c r="R184" s="28">
        <f t="shared" si="207"/>
        <v>19357.830059</v>
      </c>
      <c r="S184" s="28">
        <f t="shared" si="308"/>
        <v>10029.289431000001</v>
      </c>
      <c r="T184" s="28">
        <f t="shared" si="311"/>
        <v>46263.659941000005</v>
      </c>
      <c r="U184" s="34"/>
    </row>
    <row r="185" spans="1:21" s="13" customFormat="1" ht="12">
      <c r="A185" s="10">
        <f t="shared" si="226"/>
        <v>169</v>
      </c>
      <c r="B185" s="23" t="s">
        <v>251</v>
      </c>
      <c r="C185" s="17" t="s">
        <v>257</v>
      </c>
      <c r="D185" s="17" t="s">
        <v>103</v>
      </c>
      <c r="E185" s="10" t="s">
        <v>27</v>
      </c>
      <c r="F185" s="18" t="s">
        <v>28</v>
      </c>
      <c r="G185" s="19">
        <v>51480</v>
      </c>
      <c r="H185" s="19">
        <v>2062.88</v>
      </c>
      <c r="I185" s="19">
        <v>0</v>
      </c>
      <c r="J185" s="12">
        <f t="shared" si="206"/>
        <v>1477.4759999999999</v>
      </c>
      <c r="K185" s="12">
        <f t="shared" si="306"/>
        <v>3655.0799999999995</v>
      </c>
      <c r="L185" s="12">
        <f t="shared" ref="L185" si="313">G185*1.15%</f>
        <v>592.02</v>
      </c>
      <c r="M185" s="28">
        <f t="shared" si="309"/>
        <v>1564.992</v>
      </c>
      <c r="N185" s="12">
        <f t="shared" si="312"/>
        <v>3649.9320000000002</v>
      </c>
      <c r="O185" s="12">
        <v>0</v>
      </c>
      <c r="P185" s="12">
        <f t="shared" si="307"/>
        <v>10939.5</v>
      </c>
      <c r="Q185" s="20">
        <v>5614.41</v>
      </c>
      <c r="R185" s="12">
        <f t="shared" si="207"/>
        <v>10719.758000000002</v>
      </c>
      <c r="S185" s="12">
        <f t="shared" si="308"/>
        <v>7897.0319999999992</v>
      </c>
      <c r="T185" s="28">
        <f t="shared" si="311"/>
        <v>40760.241999999998</v>
      </c>
    </row>
    <row r="186" spans="1:21" s="30" customFormat="1" ht="12">
      <c r="A186" s="10">
        <f t="shared" si="226"/>
        <v>170</v>
      </c>
      <c r="B186" s="23" t="s">
        <v>258</v>
      </c>
      <c r="C186" s="11" t="s">
        <v>259</v>
      </c>
      <c r="D186" s="11" t="s">
        <v>103</v>
      </c>
      <c r="E186" s="10" t="s">
        <v>43</v>
      </c>
      <c r="F186" s="10" t="s">
        <v>28</v>
      </c>
      <c r="G186" s="12">
        <v>46000</v>
      </c>
      <c r="H186" s="12">
        <v>1289.46</v>
      </c>
      <c r="I186" s="12">
        <v>0</v>
      </c>
      <c r="J186" s="12">
        <f t="shared" si="206"/>
        <v>1320.2</v>
      </c>
      <c r="K186" s="12">
        <f t="shared" ref="K186:K187" si="314">G186*7.1%</f>
        <v>3265.9999999999995</v>
      </c>
      <c r="L186" s="12">
        <f t="shared" ref="L186:L187" si="315">G186*1.15%</f>
        <v>529</v>
      </c>
      <c r="M186" s="28">
        <f t="shared" ref="M186:M187" si="316">+G186*3.04%</f>
        <v>1398.4</v>
      </c>
      <c r="N186" s="12">
        <f t="shared" ref="N186:N187" si="317">G186*7.09%</f>
        <v>3261.4</v>
      </c>
      <c r="O186" s="12">
        <v>0</v>
      </c>
      <c r="P186" s="12">
        <f t="shared" ref="P186:P187" si="318">J186+K186+L186+M186+N186</f>
        <v>9775</v>
      </c>
      <c r="Q186" s="35">
        <v>0</v>
      </c>
      <c r="R186" s="12">
        <f t="shared" si="207"/>
        <v>4008.0600000000004</v>
      </c>
      <c r="S186" s="12">
        <f t="shared" ref="S186:S187" si="319">+N186+L186+K186</f>
        <v>7056.4</v>
      </c>
      <c r="T186" s="28">
        <f t="shared" si="311"/>
        <v>41991.94</v>
      </c>
    </row>
    <row r="187" spans="1:21" s="13" customFormat="1" ht="12">
      <c r="A187" s="10">
        <f t="shared" si="226"/>
        <v>171</v>
      </c>
      <c r="B187" s="23" t="s">
        <v>258</v>
      </c>
      <c r="C187" s="36" t="s">
        <v>260</v>
      </c>
      <c r="D187" s="33" t="s">
        <v>261</v>
      </c>
      <c r="E187" s="15" t="s">
        <v>43</v>
      </c>
      <c r="F187" s="15" t="s">
        <v>28</v>
      </c>
      <c r="G187" s="28">
        <v>50000</v>
      </c>
      <c r="H187" s="28">
        <v>1448.96</v>
      </c>
      <c r="I187" s="28">
        <v>0</v>
      </c>
      <c r="J187" s="12">
        <f t="shared" si="206"/>
        <v>1435</v>
      </c>
      <c r="K187" s="28">
        <f t="shared" si="314"/>
        <v>3549.9999999999995</v>
      </c>
      <c r="L187" s="28">
        <f t="shared" si="315"/>
        <v>575</v>
      </c>
      <c r="M187" s="28">
        <f t="shared" si="316"/>
        <v>1520</v>
      </c>
      <c r="N187" s="28">
        <f t="shared" si="317"/>
        <v>3545.0000000000005</v>
      </c>
      <c r="O187" s="37">
        <f>1350.12*2</f>
        <v>2700.24</v>
      </c>
      <c r="P187" s="28">
        <f t="shared" si="318"/>
        <v>10625</v>
      </c>
      <c r="Q187" s="37">
        <f>31292.62-O187</f>
        <v>28592.379999999997</v>
      </c>
      <c r="R187" s="28">
        <f t="shared" si="207"/>
        <v>35696.579999999994</v>
      </c>
      <c r="S187" s="28">
        <f t="shared" si="319"/>
        <v>7670</v>
      </c>
      <c r="T187" s="28">
        <f t="shared" si="311"/>
        <v>14303.420000000006</v>
      </c>
    </row>
    <row r="188" spans="1:21" s="13" customFormat="1" ht="12">
      <c r="A188" s="10">
        <f t="shared" si="226"/>
        <v>172</v>
      </c>
      <c r="B188" s="24" t="s">
        <v>262</v>
      </c>
      <c r="C188" s="17" t="s">
        <v>263</v>
      </c>
      <c r="D188" s="17" t="s">
        <v>235</v>
      </c>
      <c r="E188" s="10" t="s">
        <v>27</v>
      </c>
      <c r="F188" s="18" t="s">
        <v>39</v>
      </c>
      <c r="G188" s="19">
        <v>120951.6</v>
      </c>
      <c r="H188" s="19">
        <v>20255.169999999998</v>
      </c>
      <c r="I188" s="19">
        <v>0</v>
      </c>
      <c r="J188" s="12">
        <f t="shared" si="206"/>
        <v>3471.3109200000004</v>
      </c>
      <c r="K188" s="12">
        <f t="shared" ref="K188" si="320">G188*7.1%</f>
        <v>8587.5635999999995</v>
      </c>
      <c r="L188" s="12">
        <f t="shared" ref="L188" si="321">62400*1.15%</f>
        <v>717.6</v>
      </c>
      <c r="M188" s="28">
        <f t="shared" ref="M188:M190" si="322">+G188*3.04%</f>
        <v>3676.9286400000001</v>
      </c>
      <c r="N188" s="12">
        <f t="shared" ref="N188" si="323">G188*7.09%</f>
        <v>8575.4684400000006</v>
      </c>
      <c r="O188" s="37">
        <v>1350.12</v>
      </c>
      <c r="P188" s="12">
        <f t="shared" ref="P188" si="324">J188+K188+L188+M188+N188</f>
        <v>25028.871600000002</v>
      </c>
      <c r="Q188" s="20">
        <f>5894.64-1350.12</f>
        <v>4544.5200000000004</v>
      </c>
      <c r="R188" s="12">
        <f t="shared" si="207"/>
        <v>33298.049559999999</v>
      </c>
      <c r="S188" s="12">
        <f>+N188+L188+K188</f>
        <v>17880.63204</v>
      </c>
      <c r="T188" s="28">
        <f t="shared" si="311"/>
        <v>87653.550440000006</v>
      </c>
    </row>
    <row r="189" spans="1:21" s="30" customFormat="1" ht="12">
      <c r="A189" s="10">
        <f t="shared" si="226"/>
        <v>173</v>
      </c>
      <c r="B189" s="23" t="s">
        <v>264</v>
      </c>
      <c r="C189" s="36" t="s">
        <v>265</v>
      </c>
      <c r="D189" s="36" t="s">
        <v>235</v>
      </c>
      <c r="E189" s="15" t="s">
        <v>27</v>
      </c>
      <c r="F189" s="15" t="s">
        <v>28</v>
      </c>
      <c r="G189" s="28">
        <v>155000</v>
      </c>
      <c r="H189" s="28">
        <v>35863.089999999997</v>
      </c>
      <c r="I189" s="28">
        <v>0</v>
      </c>
      <c r="J189" s="28">
        <f t="shared" si="206"/>
        <v>4448.5</v>
      </c>
      <c r="K189" s="28">
        <f t="shared" ref="K189:K190" si="325">G189*7.1%</f>
        <v>11004.999999999998</v>
      </c>
      <c r="L189" s="28">
        <f t="shared" ref="L189" si="326">62400*1.15%</f>
        <v>717.6</v>
      </c>
      <c r="M189" s="28">
        <f t="shared" si="322"/>
        <v>4712</v>
      </c>
      <c r="N189" s="28">
        <f t="shared" ref="N189" si="327">G189*7.09%</f>
        <v>10989.5</v>
      </c>
      <c r="O189" s="12">
        <v>0</v>
      </c>
      <c r="P189" s="28">
        <f t="shared" ref="P189:P190" si="328">J189+K189+L189+M189+N189</f>
        <v>31872.6</v>
      </c>
      <c r="Q189" s="37">
        <v>71869.460000000006</v>
      </c>
      <c r="R189" s="28">
        <f t="shared" si="207"/>
        <v>116893.05</v>
      </c>
      <c r="S189" s="28">
        <f t="shared" ref="S189:S190" si="329">+N189+L189+K189</f>
        <v>22712.1</v>
      </c>
      <c r="T189" s="28">
        <f t="shared" si="311"/>
        <v>38106.949999999997</v>
      </c>
    </row>
    <row r="190" spans="1:21" s="13" customFormat="1" ht="12">
      <c r="A190" s="10">
        <f t="shared" si="226"/>
        <v>174</v>
      </c>
      <c r="B190" s="23" t="s">
        <v>264</v>
      </c>
      <c r="C190" s="17" t="s">
        <v>266</v>
      </c>
      <c r="D190" s="17" t="s">
        <v>103</v>
      </c>
      <c r="E190" s="10" t="s">
        <v>27</v>
      </c>
      <c r="F190" s="18" t="s">
        <v>28</v>
      </c>
      <c r="G190" s="19">
        <v>46000</v>
      </c>
      <c r="H190" s="19">
        <v>1289.46</v>
      </c>
      <c r="I190" s="19">
        <v>0</v>
      </c>
      <c r="J190" s="12">
        <f t="shared" ref="J190:J206" si="330">+G190*2.87%</f>
        <v>1320.2</v>
      </c>
      <c r="K190" s="12">
        <f t="shared" si="325"/>
        <v>3265.9999999999995</v>
      </c>
      <c r="L190" s="12">
        <f t="shared" ref="L190" si="331">G190*1.15%</f>
        <v>529</v>
      </c>
      <c r="M190" s="28">
        <f t="shared" si="322"/>
        <v>1398.4</v>
      </c>
      <c r="N190" s="12">
        <f t="shared" ref="N190" si="332">G190*7.09%</f>
        <v>3261.4</v>
      </c>
      <c r="O190" s="12">
        <v>0</v>
      </c>
      <c r="P190" s="12">
        <f t="shared" si="328"/>
        <v>9775</v>
      </c>
      <c r="Q190" s="20">
        <v>9491.4500000000007</v>
      </c>
      <c r="R190" s="12">
        <f t="shared" si="207"/>
        <v>13499.510000000002</v>
      </c>
      <c r="S190" s="12">
        <f t="shared" si="329"/>
        <v>7056.4</v>
      </c>
      <c r="T190" s="28">
        <f t="shared" si="311"/>
        <v>32500.489999999998</v>
      </c>
    </row>
    <row r="191" spans="1:21" s="13" customFormat="1" ht="12">
      <c r="A191" s="10">
        <f t="shared" si="226"/>
        <v>175</v>
      </c>
      <c r="B191" s="23" t="s">
        <v>267</v>
      </c>
      <c r="C191" s="17" t="s">
        <v>268</v>
      </c>
      <c r="D191" s="17" t="s">
        <v>204</v>
      </c>
      <c r="E191" s="10" t="s">
        <v>27</v>
      </c>
      <c r="F191" s="18" t="s">
        <v>28</v>
      </c>
      <c r="G191" s="19">
        <v>80217.75</v>
      </c>
      <c r="H191" s="19">
        <v>7452.09</v>
      </c>
      <c r="I191" s="19">
        <v>0</v>
      </c>
      <c r="J191" s="12">
        <f t="shared" si="330"/>
        <v>2302.249425</v>
      </c>
      <c r="K191" s="12">
        <f t="shared" ref="K191" si="333">G191*7.1%</f>
        <v>5695.4602499999992</v>
      </c>
      <c r="L191" s="12">
        <f t="shared" ref="L191" si="334">62400*1.15%</f>
        <v>717.6</v>
      </c>
      <c r="M191" s="28">
        <f t="shared" ref="M191" si="335">+G191*3.04%</f>
        <v>2438.6196</v>
      </c>
      <c r="N191" s="12">
        <f t="shared" ref="N191" si="336">G191*7.09%</f>
        <v>5687.4384749999999</v>
      </c>
      <c r="O191" s="12">
        <v>0</v>
      </c>
      <c r="P191" s="12">
        <f t="shared" ref="P191" si="337">J191+K191+L191+M191+N191</f>
        <v>16841.367749999998</v>
      </c>
      <c r="Q191" s="20">
        <v>1258.28</v>
      </c>
      <c r="R191" s="12">
        <f t="shared" ref="R191:R244" si="338">+J191+M191+O191+Q191+H191+I191</f>
        <v>13451.239024999999</v>
      </c>
      <c r="S191" s="12">
        <f>+N191+L191+K191</f>
        <v>12100.498724999999</v>
      </c>
      <c r="T191" s="28">
        <f t="shared" si="311"/>
        <v>66766.510974999997</v>
      </c>
    </row>
    <row r="192" spans="1:21" s="13" customFormat="1" ht="12">
      <c r="A192" s="10">
        <f t="shared" si="226"/>
        <v>176</v>
      </c>
      <c r="B192" s="23" t="s">
        <v>267</v>
      </c>
      <c r="C192" s="36" t="s">
        <v>1048</v>
      </c>
      <c r="D192" s="36" t="s">
        <v>312</v>
      </c>
      <c r="E192" s="15" t="s">
        <v>27</v>
      </c>
      <c r="F192" s="15" t="s">
        <v>28</v>
      </c>
      <c r="G192" s="28">
        <v>30000</v>
      </c>
      <c r="H192" s="28">
        <v>0</v>
      </c>
      <c r="I192" s="28">
        <v>0</v>
      </c>
      <c r="J192" s="28">
        <f t="shared" ref="J192" si="339">+G192*2.87%</f>
        <v>861</v>
      </c>
      <c r="K192" s="28">
        <f t="shared" ref="K192" si="340">G192*7.1%</f>
        <v>2130</v>
      </c>
      <c r="L192" s="28">
        <f t="shared" ref="L192" si="341">G192*1.15%</f>
        <v>345</v>
      </c>
      <c r="M192" s="28">
        <f t="shared" ref="M192" si="342">+G192*3.04%</f>
        <v>912</v>
      </c>
      <c r="N192" s="28">
        <f t="shared" ref="N192" si="343">G192*7.09%</f>
        <v>2127</v>
      </c>
      <c r="O192" s="12">
        <v>0</v>
      </c>
      <c r="P192" s="28">
        <f t="shared" ref="P192" si="344">J192+K192+L192+M192+N192</f>
        <v>6375</v>
      </c>
      <c r="Q192" s="37">
        <v>0</v>
      </c>
      <c r="R192" s="28">
        <f t="shared" ref="R192" si="345">+J192+M192+O192+Q192+H192+I192</f>
        <v>1773</v>
      </c>
      <c r="S192" s="28">
        <f t="shared" ref="S192" si="346">+N192+L192+K192</f>
        <v>4602</v>
      </c>
      <c r="T192" s="28">
        <f t="shared" ref="T192" si="347">+G192-R192</f>
        <v>28227</v>
      </c>
    </row>
    <row r="193" spans="1:20" s="30" customFormat="1" ht="12">
      <c r="A193" s="10">
        <f t="shared" si="226"/>
        <v>177</v>
      </c>
      <c r="B193" s="23" t="s">
        <v>269</v>
      </c>
      <c r="C193" s="17" t="s">
        <v>270</v>
      </c>
      <c r="D193" s="17" t="s">
        <v>132</v>
      </c>
      <c r="E193" s="10" t="s">
        <v>27</v>
      </c>
      <c r="F193" s="18" t="s">
        <v>28</v>
      </c>
      <c r="G193" s="19">
        <v>200000</v>
      </c>
      <c r="H193" s="19">
        <v>35911.919999999998</v>
      </c>
      <c r="I193" s="19">
        <v>0</v>
      </c>
      <c r="J193" s="12">
        <f t="shared" si="330"/>
        <v>5740</v>
      </c>
      <c r="K193" s="12">
        <f t="shared" ref="K193:K195" si="348">G193*7.1%</f>
        <v>14199.999999999998</v>
      </c>
      <c r="L193" s="12">
        <f t="shared" ref="L193:L194" si="349">62400*1.15%</f>
        <v>717.6</v>
      </c>
      <c r="M193" s="19">
        <f>162625*3.04%</f>
        <v>4943.8</v>
      </c>
      <c r="N193" s="12">
        <f>156000*7.09%</f>
        <v>11060.400000000001</v>
      </c>
      <c r="O193" s="12">
        <v>0</v>
      </c>
      <c r="P193" s="12">
        <f t="shared" ref="P193:P195" si="350">J193+K193+L193+M193+N193</f>
        <v>36661.800000000003</v>
      </c>
      <c r="Q193" s="35">
        <v>0</v>
      </c>
      <c r="R193" s="12">
        <f t="shared" si="338"/>
        <v>46595.72</v>
      </c>
      <c r="S193" s="12">
        <f t="shared" ref="S193:S195" si="351">+N193+L193+K193</f>
        <v>25978</v>
      </c>
      <c r="T193" s="28">
        <f t="shared" si="311"/>
        <v>153404.28</v>
      </c>
    </row>
    <row r="194" spans="1:20" s="30" customFormat="1" ht="12">
      <c r="A194" s="10">
        <f t="shared" si="226"/>
        <v>178</v>
      </c>
      <c r="B194" s="23" t="s">
        <v>269</v>
      </c>
      <c r="C194" s="17" t="s">
        <v>271</v>
      </c>
      <c r="D194" s="17" t="s">
        <v>42</v>
      </c>
      <c r="E194" s="10" t="s">
        <v>43</v>
      </c>
      <c r="F194" s="18" t="s">
        <v>28</v>
      </c>
      <c r="G194" s="19">
        <v>80000</v>
      </c>
      <c r="H194" s="19">
        <v>7400.87</v>
      </c>
      <c r="I194" s="19">
        <v>0</v>
      </c>
      <c r="J194" s="12">
        <f t="shared" si="330"/>
        <v>2296</v>
      </c>
      <c r="K194" s="12">
        <f t="shared" si="348"/>
        <v>5679.9999999999991</v>
      </c>
      <c r="L194" s="12">
        <f t="shared" si="349"/>
        <v>717.6</v>
      </c>
      <c r="M194" s="28">
        <f t="shared" ref="M194:M195" si="352">+G194*3.04%</f>
        <v>2432</v>
      </c>
      <c r="N194" s="12">
        <f t="shared" ref="N194:N195" si="353">G194*7.09%</f>
        <v>5672</v>
      </c>
      <c r="O194" s="12">
        <v>0</v>
      </c>
      <c r="P194" s="12">
        <f t="shared" si="350"/>
        <v>16797.599999999999</v>
      </c>
      <c r="Q194" s="35">
        <v>0</v>
      </c>
      <c r="R194" s="12">
        <f t="shared" si="338"/>
        <v>12128.869999999999</v>
      </c>
      <c r="S194" s="12">
        <f t="shared" si="351"/>
        <v>12069.599999999999</v>
      </c>
      <c r="T194" s="28">
        <f t="shared" si="311"/>
        <v>67871.13</v>
      </c>
    </row>
    <row r="195" spans="1:20" s="13" customFormat="1" ht="12">
      <c r="A195" s="10">
        <f t="shared" si="226"/>
        <v>179</v>
      </c>
      <c r="B195" s="23" t="s">
        <v>269</v>
      </c>
      <c r="C195" s="17" t="s">
        <v>272</v>
      </c>
      <c r="D195" s="17" t="s">
        <v>103</v>
      </c>
      <c r="E195" s="10" t="s">
        <v>27</v>
      </c>
      <c r="F195" s="18" t="s">
        <v>28</v>
      </c>
      <c r="G195" s="19">
        <v>46000</v>
      </c>
      <c r="H195" s="19">
        <v>1289.46</v>
      </c>
      <c r="I195" s="19">
        <v>0</v>
      </c>
      <c r="J195" s="12">
        <f t="shared" si="330"/>
        <v>1320.2</v>
      </c>
      <c r="K195" s="12">
        <f t="shared" si="348"/>
        <v>3265.9999999999995</v>
      </c>
      <c r="L195" s="12">
        <f t="shared" ref="L195" si="354">G195*1.15%</f>
        <v>529</v>
      </c>
      <c r="M195" s="28">
        <f t="shared" si="352"/>
        <v>1398.4</v>
      </c>
      <c r="N195" s="12">
        <f t="shared" si="353"/>
        <v>3261.4</v>
      </c>
      <c r="O195" s="12">
        <v>0</v>
      </c>
      <c r="P195" s="12">
        <f t="shared" si="350"/>
        <v>9775</v>
      </c>
      <c r="Q195" s="35">
        <v>0</v>
      </c>
      <c r="R195" s="12">
        <f t="shared" si="338"/>
        <v>4008.0600000000004</v>
      </c>
      <c r="S195" s="12">
        <f t="shared" si="351"/>
        <v>7056.4</v>
      </c>
      <c r="T195" s="28">
        <f t="shared" si="311"/>
        <v>41991.94</v>
      </c>
    </row>
    <row r="196" spans="1:20" s="30" customFormat="1" ht="12">
      <c r="A196" s="10">
        <f t="shared" si="226"/>
        <v>180</v>
      </c>
      <c r="B196" s="23" t="s">
        <v>273</v>
      </c>
      <c r="C196" s="36" t="s">
        <v>274</v>
      </c>
      <c r="D196" s="36" t="s">
        <v>235</v>
      </c>
      <c r="E196" s="15" t="s">
        <v>27</v>
      </c>
      <c r="F196" s="15" t="s">
        <v>28</v>
      </c>
      <c r="G196" s="28">
        <v>155024.45000000001</v>
      </c>
      <c r="H196" s="28">
        <v>25048.5</v>
      </c>
      <c r="I196" s="28">
        <v>0</v>
      </c>
      <c r="J196" s="28">
        <f t="shared" ref="J196" si="355">+G196*2.87%</f>
        <v>4449.2017150000001</v>
      </c>
      <c r="K196" s="28">
        <f t="shared" ref="K196" si="356">G196*7.1%</f>
        <v>11006.73595</v>
      </c>
      <c r="L196" s="28">
        <f t="shared" ref="L196" si="357">62400*1.15%</f>
        <v>717.6</v>
      </c>
      <c r="M196" s="28">
        <f t="shared" ref="M196" si="358">+G196*3.04%</f>
        <v>4712.7432800000006</v>
      </c>
      <c r="N196" s="28">
        <f t="shared" ref="N196" si="359">G196*7.09%</f>
        <v>10991.233505000002</v>
      </c>
      <c r="O196" s="12">
        <v>0</v>
      </c>
      <c r="P196" s="28">
        <f t="shared" ref="P196" si="360">J196+K196+L196+M196+N196</f>
        <v>31877.514450000002</v>
      </c>
      <c r="Q196" s="37">
        <v>2380.38</v>
      </c>
      <c r="R196" s="28">
        <f t="shared" ref="R196" si="361">+J196+M196+O196+Q196+H196+I196</f>
        <v>36590.824995000003</v>
      </c>
      <c r="S196" s="28">
        <f t="shared" ref="S196" si="362">+N196+L196+K196</f>
        <v>22715.569455000004</v>
      </c>
      <c r="T196" s="28">
        <f t="shared" ref="T196" si="363">+G196-R196</f>
        <v>118433.62500500001</v>
      </c>
    </row>
    <row r="197" spans="1:20" s="30" customFormat="1" ht="12">
      <c r="A197" s="10">
        <f t="shared" si="226"/>
        <v>181</v>
      </c>
      <c r="B197" s="23" t="s">
        <v>273</v>
      </c>
      <c r="C197" s="36" t="s">
        <v>254</v>
      </c>
      <c r="D197" s="36" t="s">
        <v>929</v>
      </c>
      <c r="E197" s="15" t="s">
        <v>27</v>
      </c>
      <c r="F197" s="15" t="s">
        <v>28</v>
      </c>
      <c r="G197" s="28">
        <v>122089.97</v>
      </c>
      <c r="H197" s="28">
        <v>17301.48</v>
      </c>
      <c r="I197" s="28">
        <v>0</v>
      </c>
      <c r="J197" s="28">
        <f t="shared" si="330"/>
        <v>3503.9821390000002</v>
      </c>
      <c r="K197" s="28">
        <f t="shared" ref="K197" si="364">G197*7.1%</f>
        <v>8668.3878699999987</v>
      </c>
      <c r="L197" s="28">
        <f t="shared" ref="L197" si="365">62400*1.15%</f>
        <v>717.6</v>
      </c>
      <c r="M197" s="28">
        <f t="shared" ref="M197:M201" si="366">+G197*3.04%</f>
        <v>3711.5350880000001</v>
      </c>
      <c r="N197" s="28">
        <f t="shared" ref="N197" si="367">G197*7.09%</f>
        <v>8656.1788730000007</v>
      </c>
      <c r="O197" s="12">
        <v>0</v>
      </c>
      <c r="P197" s="28">
        <f t="shared" ref="P197" si="368">J197+K197+L197+M197+N197</f>
        <v>25257.683969999998</v>
      </c>
      <c r="Q197" s="37">
        <v>85985.13</v>
      </c>
      <c r="R197" s="28">
        <f t="shared" si="338"/>
        <v>110502.127227</v>
      </c>
      <c r="S197" s="28">
        <f t="shared" ref="S197" si="369">+N197+L197+K197</f>
        <v>18042.166743000002</v>
      </c>
      <c r="T197" s="28">
        <f t="shared" ref="T197" si="370">+G197-R197</f>
        <v>11587.842772999997</v>
      </c>
    </row>
    <row r="198" spans="1:20" s="30" customFormat="1" ht="12">
      <c r="A198" s="10">
        <f t="shared" si="226"/>
        <v>182</v>
      </c>
      <c r="B198" s="23" t="s">
        <v>276</v>
      </c>
      <c r="C198" s="17" t="s">
        <v>277</v>
      </c>
      <c r="D198" s="17" t="s">
        <v>42</v>
      </c>
      <c r="E198" s="10" t="s">
        <v>43</v>
      </c>
      <c r="F198" s="18" t="s">
        <v>28</v>
      </c>
      <c r="G198" s="19">
        <v>80000</v>
      </c>
      <c r="H198" s="19">
        <v>5824.94</v>
      </c>
      <c r="I198" s="19">
        <v>0</v>
      </c>
      <c r="J198" s="12">
        <f t="shared" si="330"/>
        <v>2296</v>
      </c>
      <c r="K198" s="12">
        <f t="shared" ref="K198" si="371">G198*7.1%</f>
        <v>5679.9999999999991</v>
      </c>
      <c r="L198" s="12">
        <f t="shared" ref="L198" si="372">62400*1.15%</f>
        <v>717.6</v>
      </c>
      <c r="M198" s="28">
        <f t="shared" si="366"/>
        <v>2432</v>
      </c>
      <c r="N198" s="12">
        <f t="shared" ref="N198:N199" si="373">G198*7.09%</f>
        <v>5672</v>
      </c>
      <c r="O198" s="12">
        <v>0</v>
      </c>
      <c r="P198" s="12">
        <f t="shared" ref="P198" si="374">J198+K198+L198+M198+N198</f>
        <v>16797.599999999999</v>
      </c>
      <c r="Q198" s="20">
        <v>1375.12</v>
      </c>
      <c r="R198" s="12">
        <f t="shared" si="338"/>
        <v>11928.06</v>
      </c>
      <c r="S198" s="12">
        <f>+N198+L198+K198</f>
        <v>12069.599999999999</v>
      </c>
      <c r="T198" s="28">
        <f t="shared" si="311"/>
        <v>68071.94</v>
      </c>
    </row>
    <row r="199" spans="1:20" s="13" customFormat="1" ht="12">
      <c r="A199" s="10">
        <f t="shared" si="226"/>
        <v>183</v>
      </c>
      <c r="B199" s="23" t="s">
        <v>278</v>
      </c>
      <c r="C199" s="26" t="s">
        <v>279</v>
      </c>
      <c r="D199" s="26" t="s">
        <v>235</v>
      </c>
      <c r="E199" s="15" t="s">
        <v>27</v>
      </c>
      <c r="F199" s="25" t="s">
        <v>39</v>
      </c>
      <c r="G199" s="27">
        <f>146507.96+8492.04</f>
        <v>155000</v>
      </c>
      <c r="H199" s="27">
        <v>25042.74</v>
      </c>
      <c r="I199" s="27">
        <v>0</v>
      </c>
      <c r="J199" s="28">
        <f t="shared" si="330"/>
        <v>4448.5</v>
      </c>
      <c r="K199" s="28">
        <f t="shared" ref="K199:K201" si="375">G199*7.1%</f>
        <v>11004.999999999998</v>
      </c>
      <c r="L199" s="28">
        <f t="shared" ref="L199:L200" si="376">62400*1.15%</f>
        <v>717.6</v>
      </c>
      <c r="M199" s="28">
        <f t="shared" si="366"/>
        <v>4712</v>
      </c>
      <c r="N199" s="28">
        <f t="shared" si="373"/>
        <v>10989.5</v>
      </c>
      <c r="O199" s="12">
        <v>0</v>
      </c>
      <c r="P199" s="28">
        <f t="shared" ref="P199:P201" si="377">J199+K199+L199+M199+N199</f>
        <v>31872.6</v>
      </c>
      <c r="Q199" s="29">
        <v>56371.51</v>
      </c>
      <c r="R199" s="28">
        <f t="shared" si="338"/>
        <v>90574.75</v>
      </c>
      <c r="S199" s="28">
        <f t="shared" ref="S199:S201" si="378">+N199+L199+K199</f>
        <v>22712.1</v>
      </c>
      <c r="T199" s="28">
        <f t="shared" si="311"/>
        <v>64425.25</v>
      </c>
    </row>
    <row r="200" spans="1:20" s="30" customFormat="1" ht="12">
      <c r="A200" s="10">
        <f t="shared" si="226"/>
        <v>184</v>
      </c>
      <c r="B200" s="23" t="s">
        <v>278</v>
      </c>
      <c r="C200" s="26" t="s">
        <v>280</v>
      </c>
      <c r="D200" s="26" t="s">
        <v>204</v>
      </c>
      <c r="E200" s="15" t="s">
        <v>27</v>
      </c>
      <c r="F200" s="25" t="s">
        <v>39</v>
      </c>
      <c r="G200" s="27">
        <v>80777</v>
      </c>
      <c r="H200" s="27">
        <v>7583.64</v>
      </c>
      <c r="I200" s="27">
        <v>0</v>
      </c>
      <c r="J200" s="28">
        <f t="shared" si="330"/>
        <v>2318.2999</v>
      </c>
      <c r="K200" s="28">
        <f t="shared" si="375"/>
        <v>5735.1669999999995</v>
      </c>
      <c r="L200" s="28">
        <f t="shared" si="376"/>
        <v>717.6</v>
      </c>
      <c r="M200" s="28">
        <f t="shared" si="366"/>
        <v>2455.6208000000001</v>
      </c>
      <c r="N200" s="28">
        <f t="shared" ref="N200:N201" si="379">G200*7.09%</f>
        <v>5727.0893000000005</v>
      </c>
      <c r="O200" s="12">
        <v>0</v>
      </c>
      <c r="P200" s="28">
        <f t="shared" si="377"/>
        <v>16953.777000000002</v>
      </c>
      <c r="Q200" s="29">
        <v>1241.67</v>
      </c>
      <c r="R200" s="28">
        <f t="shared" si="338"/>
        <v>13599.2307</v>
      </c>
      <c r="S200" s="28">
        <f t="shared" si="378"/>
        <v>12179.856299999999</v>
      </c>
      <c r="T200" s="28">
        <f t="shared" si="311"/>
        <v>67177.7693</v>
      </c>
    </row>
    <row r="201" spans="1:20" s="13" customFormat="1" ht="12">
      <c r="A201" s="10">
        <f t="shared" si="226"/>
        <v>185</v>
      </c>
      <c r="B201" s="23" t="s">
        <v>278</v>
      </c>
      <c r="C201" s="26" t="s">
        <v>282</v>
      </c>
      <c r="D201" s="26" t="s">
        <v>103</v>
      </c>
      <c r="E201" s="15" t="s">
        <v>43</v>
      </c>
      <c r="F201" s="25" t="s">
        <v>28</v>
      </c>
      <c r="G201" s="27">
        <v>51480</v>
      </c>
      <c r="H201" s="27">
        <v>2062.88</v>
      </c>
      <c r="I201" s="27">
        <v>0</v>
      </c>
      <c r="J201" s="12">
        <f t="shared" si="330"/>
        <v>1477.4759999999999</v>
      </c>
      <c r="K201" s="28">
        <f t="shared" si="375"/>
        <v>3655.0799999999995</v>
      </c>
      <c r="L201" s="28">
        <f t="shared" ref="L201" si="380">G201*1.15%</f>
        <v>592.02</v>
      </c>
      <c r="M201" s="28">
        <f t="shared" si="366"/>
        <v>1564.992</v>
      </c>
      <c r="N201" s="28">
        <f t="shared" si="379"/>
        <v>3649.9320000000002</v>
      </c>
      <c r="O201" s="12">
        <v>0</v>
      </c>
      <c r="P201" s="28">
        <f t="shared" si="377"/>
        <v>10939.5</v>
      </c>
      <c r="Q201" s="37">
        <v>34614.800000000003</v>
      </c>
      <c r="R201" s="12">
        <f t="shared" si="338"/>
        <v>39720.148000000001</v>
      </c>
      <c r="S201" s="28">
        <f t="shared" si="378"/>
        <v>7897.0319999999992</v>
      </c>
      <c r="T201" s="28">
        <f t="shared" si="311"/>
        <v>11759.851999999999</v>
      </c>
    </row>
    <row r="202" spans="1:20" s="13" customFormat="1" ht="12">
      <c r="A202" s="10">
        <f t="shared" si="226"/>
        <v>186</v>
      </c>
      <c r="B202" s="23" t="s">
        <v>283</v>
      </c>
      <c r="C202" s="17" t="s">
        <v>285</v>
      </c>
      <c r="D202" s="17" t="s">
        <v>286</v>
      </c>
      <c r="E202" s="10" t="s">
        <v>27</v>
      </c>
      <c r="F202" s="18" t="s">
        <v>39</v>
      </c>
      <c r="G202" s="19">
        <f>146507.96+8492.04</f>
        <v>155000</v>
      </c>
      <c r="H202" s="27">
        <v>25042.74</v>
      </c>
      <c r="I202" s="19">
        <v>0</v>
      </c>
      <c r="J202" s="12">
        <f t="shared" si="330"/>
        <v>4448.5</v>
      </c>
      <c r="K202" s="12">
        <f t="shared" ref="K202" si="381">G202*7.1%</f>
        <v>11004.999999999998</v>
      </c>
      <c r="L202" s="12">
        <f t="shared" ref="L202" si="382">62400*1.15%</f>
        <v>717.6</v>
      </c>
      <c r="M202" s="28">
        <f>+G202*3.04%</f>
        <v>4712</v>
      </c>
      <c r="N202" s="12">
        <f t="shared" ref="N202" si="383">G202*7.09%</f>
        <v>10989.5</v>
      </c>
      <c r="O202" s="12">
        <v>0</v>
      </c>
      <c r="P202" s="12">
        <f t="shared" ref="P202" si="384">J202+K202+L202+M202+N202</f>
        <v>31872.6</v>
      </c>
      <c r="Q202" s="35">
        <v>2355.0100000000002</v>
      </c>
      <c r="R202" s="12">
        <f t="shared" si="338"/>
        <v>36558.25</v>
      </c>
      <c r="S202" s="12">
        <f>+N202+L202+K202</f>
        <v>22712.1</v>
      </c>
      <c r="T202" s="28">
        <f t="shared" si="311"/>
        <v>118441.75</v>
      </c>
    </row>
    <row r="203" spans="1:20" s="13" customFormat="1" ht="12">
      <c r="A203" s="10">
        <f t="shared" si="226"/>
        <v>187</v>
      </c>
      <c r="B203" s="23" t="s">
        <v>283</v>
      </c>
      <c r="C203" s="36" t="s">
        <v>284</v>
      </c>
      <c r="D203" s="36" t="s">
        <v>62</v>
      </c>
      <c r="E203" s="15" t="s">
        <v>27</v>
      </c>
      <c r="F203" s="15" t="s">
        <v>28</v>
      </c>
      <c r="G203" s="28">
        <v>45000</v>
      </c>
      <c r="H203" s="28">
        <v>1148.33</v>
      </c>
      <c r="I203" s="28">
        <v>0</v>
      </c>
      <c r="J203" s="28">
        <f t="shared" ref="J203" si="385">+G203*2.87%</f>
        <v>1291.5</v>
      </c>
      <c r="K203" s="28">
        <f>G203*7.1%</f>
        <v>3194.9999999999995</v>
      </c>
      <c r="L203" s="28">
        <f>G203*1.15%</f>
        <v>517.5</v>
      </c>
      <c r="M203" s="28">
        <f t="shared" ref="M203" si="386">+G203*3.04%</f>
        <v>1368</v>
      </c>
      <c r="N203" s="28">
        <f>G203*7.09%</f>
        <v>3190.5</v>
      </c>
      <c r="O203" s="12">
        <v>0</v>
      </c>
      <c r="P203" s="28">
        <f>J203+K203+L203+M203+N203</f>
        <v>9562.5</v>
      </c>
      <c r="Q203" s="35">
        <v>0</v>
      </c>
      <c r="R203" s="28">
        <f t="shared" ref="R203" si="387">+J203+M203+O203+Q203+H203+I203</f>
        <v>3807.83</v>
      </c>
      <c r="S203" s="28">
        <f>+N203+L203+K203</f>
        <v>6903</v>
      </c>
      <c r="T203" s="28">
        <f t="shared" ref="T203" si="388">+G203-R203</f>
        <v>41192.17</v>
      </c>
    </row>
    <row r="204" spans="1:20" s="30" customFormat="1" ht="12">
      <c r="A204" s="10">
        <f t="shared" si="226"/>
        <v>188</v>
      </c>
      <c r="B204" s="23" t="s">
        <v>287</v>
      </c>
      <c r="C204" s="17" t="s">
        <v>288</v>
      </c>
      <c r="D204" s="17" t="s">
        <v>928</v>
      </c>
      <c r="E204" s="10" t="s">
        <v>27</v>
      </c>
      <c r="F204" s="18" t="s">
        <v>28</v>
      </c>
      <c r="G204" s="19">
        <f>145025.18+9974.82</f>
        <v>155000</v>
      </c>
      <c r="H204" s="19">
        <v>21724.5</v>
      </c>
      <c r="I204" s="19">
        <v>0</v>
      </c>
      <c r="J204" s="12">
        <f t="shared" si="330"/>
        <v>4448.5</v>
      </c>
      <c r="K204" s="12">
        <f t="shared" ref="K204:K205" si="389">G204*7.1%</f>
        <v>11004.999999999998</v>
      </c>
      <c r="L204" s="12">
        <f t="shared" ref="L204" si="390">62400*1.15%</f>
        <v>717.6</v>
      </c>
      <c r="M204" s="28">
        <f t="shared" ref="M204:M205" si="391">+G204*3.04%</f>
        <v>4712</v>
      </c>
      <c r="N204" s="12">
        <f t="shared" ref="N204" si="392">G204*7.09%</f>
        <v>10989.5</v>
      </c>
      <c r="O204" s="12">
        <v>0</v>
      </c>
      <c r="P204" s="12">
        <f t="shared" ref="P204:P205" si="393">J204+K204+L204+M204+N204</f>
        <v>31872.6</v>
      </c>
      <c r="Q204" s="14">
        <v>26724.28</v>
      </c>
      <c r="R204" s="12">
        <f t="shared" si="338"/>
        <v>57609.279999999999</v>
      </c>
      <c r="S204" s="12">
        <f t="shared" ref="S204:S205" si="394">+N204+L204+K204</f>
        <v>22712.1</v>
      </c>
      <c r="T204" s="28">
        <f t="shared" si="311"/>
        <v>97390.720000000001</v>
      </c>
    </row>
    <row r="205" spans="1:20" s="30" customFormat="1" ht="12">
      <c r="A205" s="10">
        <f t="shared" si="226"/>
        <v>189</v>
      </c>
      <c r="B205" s="23" t="s">
        <v>287</v>
      </c>
      <c r="C205" s="17" t="s">
        <v>289</v>
      </c>
      <c r="D205" s="17" t="s">
        <v>62</v>
      </c>
      <c r="E205" s="10" t="s">
        <v>27</v>
      </c>
      <c r="F205" s="18" t="s">
        <v>28</v>
      </c>
      <c r="G205" s="19">
        <v>45000</v>
      </c>
      <c r="H205" s="19">
        <v>1148.33</v>
      </c>
      <c r="I205" s="19">
        <v>0</v>
      </c>
      <c r="J205" s="12">
        <f t="shared" si="330"/>
        <v>1291.5</v>
      </c>
      <c r="K205" s="12">
        <f t="shared" si="389"/>
        <v>3194.9999999999995</v>
      </c>
      <c r="L205" s="12">
        <f t="shared" ref="L205" si="395">G205*1.15%</f>
        <v>517.5</v>
      </c>
      <c r="M205" s="28">
        <f t="shared" si="391"/>
        <v>1368</v>
      </c>
      <c r="N205" s="12">
        <f t="shared" ref="N205" si="396">G205*7.09%</f>
        <v>3190.5</v>
      </c>
      <c r="O205" s="12">
        <v>0</v>
      </c>
      <c r="P205" s="12">
        <f t="shared" si="393"/>
        <v>9562.5</v>
      </c>
      <c r="Q205" s="29">
        <v>17046</v>
      </c>
      <c r="R205" s="28">
        <f t="shared" si="338"/>
        <v>20853.830000000002</v>
      </c>
      <c r="S205" s="28">
        <f t="shared" si="394"/>
        <v>6903</v>
      </c>
      <c r="T205" s="28">
        <f t="shared" si="311"/>
        <v>24146.17</v>
      </c>
    </row>
    <row r="206" spans="1:20" s="13" customFormat="1" ht="12">
      <c r="A206" s="10">
        <f t="shared" si="226"/>
        <v>190</v>
      </c>
      <c r="B206" s="23" t="s">
        <v>290</v>
      </c>
      <c r="C206" s="17" t="s">
        <v>291</v>
      </c>
      <c r="D206" s="17" t="s">
        <v>42</v>
      </c>
      <c r="E206" s="10" t="s">
        <v>27</v>
      </c>
      <c r="F206" s="18" t="s">
        <v>39</v>
      </c>
      <c r="G206" s="19">
        <v>100000</v>
      </c>
      <c r="H206" s="19">
        <v>12105.37</v>
      </c>
      <c r="I206" s="19">
        <v>0</v>
      </c>
      <c r="J206" s="12">
        <f t="shared" si="330"/>
        <v>2870</v>
      </c>
      <c r="K206" s="12">
        <f t="shared" ref="K206" si="397">G206*7.1%</f>
        <v>7099.9999999999991</v>
      </c>
      <c r="L206" s="12">
        <f t="shared" ref="L206" si="398">62400*1.15%</f>
        <v>717.6</v>
      </c>
      <c r="M206" s="28">
        <f t="shared" ref="M206" si="399">+G206*3.04%</f>
        <v>3040</v>
      </c>
      <c r="N206" s="12">
        <f t="shared" ref="N206" si="400">G206*7.09%</f>
        <v>7090.0000000000009</v>
      </c>
      <c r="O206" s="12">
        <v>0</v>
      </c>
      <c r="P206" s="12">
        <f t="shared" ref="P206" si="401">J206+K206+L206+M206+N206</f>
        <v>20817.600000000002</v>
      </c>
      <c r="Q206" s="20">
        <v>25</v>
      </c>
      <c r="R206" s="12">
        <f t="shared" si="338"/>
        <v>18040.370000000003</v>
      </c>
      <c r="S206" s="12">
        <f>+N206+L206+K206</f>
        <v>14907.6</v>
      </c>
      <c r="T206" s="28">
        <f t="shared" si="311"/>
        <v>81959.63</v>
      </c>
    </row>
    <row r="207" spans="1:20" s="13" customFormat="1" ht="12">
      <c r="A207" s="54"/>
      <c r="B207" s="54" t="s">
        <v>292</v>
      </c>
      <c r="C207" s="55"/>
      <c r="D207" s="55"/>
      <c r="E207" s="56"/>
      <c r="F207" s="56"/>
      <c r="G207" s="57"/>
      <c r="H207" s="57"/>
      <c r="I207" s="57"/>
      <c r="J207" s="57"/>
      <c r="K207" s="57"/>
      <c r="L207" s="57"/>
      <c r="M207" s="57"/>
      <c r="N207" s="57"/>
      <c r="O207" s="58"/>
      <c r="P207" s="57"/>
      <c r="Q207" s="58"/>
      <c r="R207" s="57"/>
      <c r="S207" s="57"/>
      <c r="T207" s="59"/>
    </row>
    <row r="208" spans="1:20" s="13" customFormat="1" ht="12">
      <c r="A208" s="10">
        <f>+A206+1</f>
        <v>191</v>
      </c>
      <c r="B208" s="23" t="s">
        <v>293</v>
      </c>
      <c r="C208" s="36" t="s">
        <v>294</v>
      </c>
      <c r="D208" s="36" t="s">
        <v>132</v>
      </c>
      <c r="E208" s="15" t="s">
        <v>27</v>
      </c>
      <c r="F208" s="15" t="s">
        <v>28</v>
      </c>
      <c r="G208" s="28">
        <v>195500</v>
      </c>
      <c r="H208" s="28">
        <v>34819.21</v>
      </c>
      <c r="I208" s="28">
        <v>0</v>
      </c>
      <c r="J208" s="28">
        <f t="shared" ref="J208:J267" si="402">+G208*2.87%</f>
        <v>5610.85</v>
      </c>
      <c r="K208" s="28">
        <f t="shared" ref="K208:K209" si="403">G208*7.1%</f>
        <v>13880.499999999998</v>
      </c>
      <c r="L208" s="28">
        <f t="shared" ref="L208" si="404">62400*1.15%</f>
        <v>717.6</v>
      </c>
      <c r="M208" s="28">
        <f>162625*3.04%</f>
        <v>4943.8</v>
      </c>
      <c r="N208" s="28">
        <f>156000*7.09%</f>
        <v>11060.400000000001</v>
      </c>
      <c r="O208" s="37">
        <v>0</v>
      </c>
      <c r="P208" s="28">
        <f t="shared" ref="P208:P209" si="405">J208+K208+L208+M208+N208</f>
        <v>36213.149999999994</v>
      </c>
      <c r="Q208" s="29">
        <v>66313.240000000005</v>
      </c>
      <c r="R208" s="28">
        <f t="shared" si="338"/>
        <v>111687.1</v>
      </c>
      <c r="S208" s="28">
        <f t="shared" ref="S208:S209" si="406">+N208+L208+K208</f>
        <v>25658.5</v>
      </c>
      <c r="T208" s="28">
        <f t="shared" ref="T208:T267" si="407">+G208-R208</f>
        <v>83812.899999999994</v>
      </c>
    </row>
    <row r="209" spans="1:20" s="13" customFormat="1" ht="12">
      <c r="A209" s="10">
        <f>+A208+1</f>
        <v>192</v>
      </c>
      <c r="B209" s="23" t="s">
        <v>293</v>
      </c>
      <c r="C209" s="11" t="s">
        <v>295</v>
      </c>
      <c r="D209" s="11" t="s">
        <v>1094</v>
      </c>
      <c r="E209" s="10" t="s">
        <v>43</v>
      </c>
      <c r="F209" s="10" t="s">
        <v>28</v>
      </c>
      <c r="G209" s="12">
        <v>49335</v>
      </c>
      <c r="H209" s="12">
        <v>3888.44</v>
      </c>
      <c r="I209" s="12">
        <v>0</v>
      </c>
      <c r="J209" s="12">
        <f t="shared" si="402"/>
        <v>1415.9145000000001</v>
      </c>
      <c r="K209" s="12">
        <f t="shared" si="403"/>
        <v>3502.7849999999999</v>
      </c>
      <c r="L209" s="12">
        <f t="shared" ref="L209" si="408">G209*1.15%</f>
        <v>567.35249999999996</v>
      </c>
      <c r="M209" s="28">
        <f t="shared" ref="M209:M211" si="409">+G209*3.04%</f>
        <v>1499.7840000000001</v>
      </c>
      <c r="N209" s="12">
        <f t="shared" ref="N209" si="410">G209*7.09%</f>
        <v>3497.8515000000002</v>
      </c>
      <c r="O209" s="37">
        <v>0</v>
      </c>
      <c r="P209" s="12">
        <f t="shared" si="405"/>
        <v>10483.6875</v>
      </c>
      <c r="Q209" s="37">
        <v>20428.47</v>
      </c>
      <c r="R209" s="28">
        <f t="shared" si="338"/>
        <v>27232.608499999998</v>
      </c>
      <c r="S209" s="28">
        <f t="shared" si="406"/>
        <v>7567.9889999999996</v>
      </c>
      <c r="T209" s="28">
        <f t="shared" si="407"/>
        <v>22102.391500000002</v>
      </c>
    </row>
    <row r="210" spans="1:20" s="13" customFormat="1" ht="12">
      <c r="A210" s="10">
        <f t="shared" ref="A210:A273" si="411">+A209+1</f>
        <v>193</v>
      </c>
      <c r="B210" s="23" t="s">
        <v>297</v>
      </c>
      <c r="C210" s="11" t="s">
        <v>298</v>
      </c>
      <c r="D210" s="11" t="s">
        <v>52</v>
      </c>
      <c r="E210" s="10" t="s">
        <v>43</v>
      </c>
      <c r="F210" s="10" t="s">
        <v>39</v>
      </c>
      <c r="G210" s="12">
        <v>60000</v>
      </c>
      <c r="H210" s="12">
        <v>3486.68</v>
      </c>
      <c r="I210" s="12">
        <v>0</v>
      </c>
      <c r="J210" s="12">
        <f t="shared" si="402"/>
        <v>1722</v>
      </c>
      <c r="K210" s="12">
        <f t="shared" ref="K210:K211" si="412">G210*7.1%</f>
        <v>4260</v>
      </c>
      <c r="L210" s="12">
        <f t="shared" ref="L210:L211" si="413">G210*1.15%</f>
        <v>690</v>
      </c>
      <c r="M210" s="28">
        <f t="shared" si="409"/>
        <v>1824</v>
      </c>
      <c r="N210" s="12">
        <f t="shared" ref="N210:N211" si="414">G210*7.09%</f>
        <v>4254</v>
      </c>
      <c r="O210" s="37">
        <v>0</v>
      </c>
      <c r="P210" s="12">
        <f t="shared" ref="P210:P211" si="415">J210+K210+L210+M210+N210</f>
        <v>12750</v>
      </c>
      <c r="Q210" s="35">
        <v>20362.84</v>
      </c>
      <c r="R210" s="12">
        <f t="shared" si="338"/>
        <v>27395.52</v>
      </c>
      <c r="S210" s="12">
        <f t="shared" ref="S210:S211" si="416">+N210+L210+K210</f>
        <v>9204</v>
      </c>
      <c r="T210" s="28">
        <f t="shared" si="407"/>
        <v>32604.48</v>
      </c>
    </row>
    <row r="211" spans="1:20" s="30" customFormat="1" ht="12">
      <c r="A211" s="10">
        <f t="shared" si="411"/>
        <v>194</v>
      </c>
      <c r="B211" s="23" t="s">
        <v>297</v>
      </c>
      <c r="C211" s="11" t="s">
        <v>299</v>
      </c>
      <c r="D211" s="11" t="s">
        <v>110</v>
      </c>
      <c r="E211" s="10" t="s">
        <v>27</v>
      </c>
      <c r="F211" s="10" t="s">
        <v>28</v>
      </c>
      <c r="G211" s="12">
        <v>30000</v>
      </c>
      <c r="H211" s="12">
        <v>0</v>
      </c>
      <c r="I211" s="12">
        <v>0</v>
      </c>
      <c r="J211" s="12">
        <f t="shared" si="402"/>
        <v>861</v>
      </c>
      <c r="K211" s="12">
        <f t="shared" si="412"/>
        <v>2130</v>
      </c>
      <c r="L211" s="12">
        <f t="shared" si="413"/>
        <v>345</v>
      </c>
      <c r="M211" s="28">
        <f t="shared" si="409"/>
        <v>912</v>
      </c>
      <c r="N211" s="12">
        <f t="shared" si="414"/>
        <v>2127</v>
      </c>
      <c r="O211" s="37">
        <v>0</v>
      </c>
      <c r="P211" s="12">
        <f t="shared" si="415"/>
        <v>6375</v>
      </c>
      <c r="Q211" s="35">
        <v>0</v>
      </c>
      <c r="R211" s="12">
        <f t="shared" si="338"/>
        <v>1773</v>
      </c>
      <c r="S211" s="12">
        <f t="shared" si="416"/>
        <v>4602</v>
      </c>
      <c r="T211" s="28">
        <f t="shared" si="407"/>
        <v>28227</v>
      </c>
    </row>
    <row r="212" spans="1:20" s="30" customFormat="1" ht="12">
      <c r="A212" s="10">
        <f t="shared" si="411"/>
        <v>195</v>
      </c>
      <c r="B212" s="23" t="s">
        <v>1009</v>
      </c>
      <c r="C212" s="11" t="s">
        <v>1013</v>
      </c>
      <c r="D212" s="11" t="s">
        <v>1011</v>
      </c>
      <c r="E212" s="10" t="s">
        <v>50</v>
      </c>
      <c r="F212" s="10" t="s">
        <v>28</v>
      </c>
      <c r="G212" s="12">
        <v>75000</v>
      </c>
      <c r="H212" s="28">
        <v>6039.35</v>
      </c>
      <c r="I212" s="12">
        <v>0</v>
      </c>
      <c r="J212" s="12">
        <f t="shared" ref="J212" si="417">+G212*2.87%</f>
        <v>2152.5</v>
      </c>
      <c r="K212" s="12">
        <f t="shared" ref="K212" si="418">G212*7.1%</f>
        <v>5324.9999999999991</v>
      </c>
      <c r="L212" s="12">
        <f t="shared" ref="L212" si="419">G212*1.15%</f>
        <v>862.5</v>
      </c>
      <c r="M212" s="28">
        <f t="shared" ref="M212" si="420">+G212*3.04%</f>
        <v>2280</v>
      </c>
      <c r="N212" s="12">
        <f t="shared" ref="N212" si="421">G212*7.09%</f>
        <v>5317.5</v>
      </c>
      <c r="O212" s="35">
        <v>1350.12</v>
      </c>
      <c r="P212" s="12">
        <f t="shared" ref="P212" si="422">J212+K212+L212+M212+N212</f>
        <v>15937.5</v>
      </c>
      <c r="Q212" s="35">
        <v>0</v>
      </c>
      <c r="R212" s="12">
        <f t="shared" ref="R212" si="423">+J212+M212+O212+Q212+H212+I212</f>
        <v>11821.970000000001</v>
      </c>
      <c r="S212" s="12">
        <f t="shared" ref="S212" si="424">+N212+L212+K212</f>
        <v>11505</v>
      </c>
      <c r="T212" s="28">
        <f t="shared" ref="T212" si="425">+G212-R212</f>
        <v>63178.03</v>
      </c>
    </row>
    <row r="213" spans="1:20" s="13" customFormat="1" ht="12">
      <c r="A213" s="10">
        <f t="shared" si="411"/>
        <v>196</v>
      </c>
      <c r="B213" s="23" t="s">
        <v>300</v>
      </c>
      <c r="C213" s="11" t="s">
        <v>301</v>
      </c>
      <c r="D213" s="11" t="s">
        <v>52</v>
      </c>
      <c r="E213" s="10" t="s">
        <v>43</v>
      </c>
      <c r="F213" s="10" t="s">
        <v>39</v>
      </c>
      <c r="G213" s="12">
        <v>70000</v>
      </c>
      <c r="H213" s="12">
        <v>12105.37</v>
      </c>
      <c r="I213" s="12">
        <v>0</v>
      </c>
      <c r="J213" s="12">
        <f t="shared" si="402"/>
        <v>2009</v>
      </c>
      <c r="K213" s="12">
        <f t="shared" ref="K213" si="426">G213*7.1%</f>
        <v>4970</v>
      </c>
      <c r="L213" s="12">
        <f t="shared" ref="L213" si="427">62400*1.15%</f>
        <v>717.6</v>
      </c>
      <c r="M213" s="28">
        <f t="shared" ref="M213" si="428">+G213*3.04%</f>
        <v>2128</v>
      </c>
      <c r="N213" s="12">
        <f t="shared" ref="N213" si="429">G213*7.09%</f>
        <v>4963</v>
      </c>
      <c r="O213" s="37">
        <v>0</v>
      </c>
      <c r="P213" s="12">
        <f t="shared" ref="P213" si="430">J213+K213+L213+M213+N213</f>
        <v>14787.6</v>
      </c>
      <c r="Q213" s="35">
        <v>0</v>
      </c>
      <c r="R213" s="12">
        <f t="shared" si="338"/>
        <v>16242.37</v>
      </c>
      <c r="S213" s="12">
        <f t="shared" ref="S213" si="431">+N213+L213+K213</f>
        <v>10650.6</v>
      </c>
      <c r="T213" s="28">
        <f t="shared" si="407"/>
        <v>53757.63</v>
      </c>
    </row>
    <row r="214" spans="1:20" s="13" customFormat="1" ht="12">
      <c r="A214" s="10">
        <f t="shared" si="411"/>
        <v>197</v>
      </c>
      <c r="B214" s="23" t="s">
        <v>388</v>
      </c>
      <c r="C214" s="36" t="s">
        <v>1065</v>
      </c>
      <c r="D214" s="36" t="s">
        <v>982</v>
      </c>
      <c r="E214" s="15" t="s">
        <v>27</v>
      </c>
      <c r="F214" s="15" t="s">
        <v>39</v>
      </c>
      <c r="G214" s="28">
        <v>30000</v>
      </c>
      <c r="H214" s="28">
        <v>0</v>
      </c>
      <c r="I214" s="28">
        <v>0</v>
      </c>
      <c r="J214" s="28">
        <f>+G214*2.87%</f>
        <v>861</v>
      </c>
      <c r="K214" s="28">
        <f>G214*7.1%</f>
        <v>2130</v>
      </c>
      <c r="L214" s="28">
        <f>G214*1.15%</f>
        <v>345</v>
      </c>
      <c r="M214" s="28">
        <f>+G214*3.04%</f>
        <v>912</v>
      </c>
      <c r="N214" s="28">
        <f>G214*7.09%</f>
        <v>2127</v>
      </c>
      <c r="O214" s="37">
        <v>0</v>
      </c>
      <c r="P214" s="28">
        <f>J214+K214+L214+M214+N214</f>
        <v>6375</v>
      </c>
      <c r="Q214" s="37">
        <v>0</v>
      </c>
      <c r="R214" s="28">
        <f>+J214+M214+O214+Q214+H214+I214</f>
        <v>1773</v>
      </c>
      <c r="S214" s="28">
        <f>+N214+L214+K214</f>
        <v>4602</v>
      </c>
      <c r="T214" s="28">
        <f>+G214-R214</f>
        <v>28227</v>
      </c>
    </row>
    <row r="215" spans="1:20" s="13" customFormat="1" ht="12">
      <c r="A215" s="10">
        <f t="shared" si="411"/>
        <v>198</v>
      </c>
      <c r="B215" s="23" t="s">
        <v>302</v>
      </c>
      <c r="C215" s="36" t="s">
        <v>303</v>
      </c>
      <c r="D215" s="36" t="s">
        <v>235</v>
      </c>
      <c r="E215" s="15" t="s">
        <v>27</v>
      </c>
      <c r="F215" s="15" t="s">
        <v>28</v>
      </c>
      <c r="G215" s="28">
        <v>116276.16</v>
      </c>
      <c r="H215" s="28">
        <v>15933.93</v>
      </c>
      <c r="I215" s="28">
        <v>0</v>
      </c>
      <c r="J215" s="28">
        <f t="shared" si="402"/>
        <v>3337.1257920000003</v>
      </c>
      <c r="K215" s="28">
        <f t="shared" ref="K215:K227" si="432">G215*7.1%</f>
        <v>8255.60736</v>
      </c>
      <c r="L215" s="28">
        <f t="shared" ref="L215" si="433">62400*1.15%</f>
        <v>717.6</v>
      </c>
      <c r="M215" s="28">
        <f t="shared" ref="M215:M227" si="434">+G215*3.04%</f>
        <v>3534.7952640000003</v>
      </c>
      <c r="N215" s="28">
        <f t="shared" ref="N215" si="435">G215*7.09%</f>
        <v>8243.9797440000002</v>
      </c>
      <c r="O215" s="37">
        <v>0</v>
      </c>
      <c r="P215" s="28">
        <f t="shared" ref="P215:P227" si="436">J215+K215+L215+M215+N215</f>
        <v>24089.108160000003</v>
      </c>
      <c r="Q215" s="37">
        <v>1774.15</v>
      </c>
      <c r="R215" s="28">
        <f t="shared" si="338"/>
        <v>24580.001056000001</v>
      </c>
      <c r="S215" s="28">
        <f t="shared" ref="S215:S227" si="437">+N215+L215+K215</f>
        <v>17217.187104000001</v>
      </c>
      <c r="T215" s="28">
        <f t="shared" si="407"/>
        <v>91696.158943999995</v>
      </c>
    </row>
    <row r="216" spans="1:20" s="13" customFormat="1" ht="12">
      <c r="A216" s="10">
        <f t="shared" si="411"/>
        <v>199</v>
      </c>
      <c r="B216" s="23" t="s">
        <v>302</v>
      </c>
      <c r="C216" s="11" t="s">
        <v>304</v>
      </c>
      <c r="D216" s="11" t="s">
        <v>305</v>
      </c>
      <c r="E216" s="10" t="s">
        <v>27</v>
      </c>
      <c r="F216" s="10" t="s">
        <v>39</v>
      </c>
      <c r="G216" s="12">
        <v>47250</v>
      </c>
      <c r="H216" s="12">
        <v>1465.88</v>
      </c>
      <c r="I216" s="12">
        <v>0</v>
      </c>
      <c r="J216" s="12">
        <f t="shared" si="402"/>
        <v>1356.075</v>
      </c>
      <c r="K216" s="12">
        <f t="shared" si="432"/>
        <v>3354.7499999999995</v>
      </c>
      <c r="L216" s="12">
        <f t="shared" ref="L216:L227" si="438">G216*1.15%</f>
        <v>543.375</v>
      </c>
      <c r="M216" s="28">
        <f t="shared" si="434"/>
        <v>1436.4</v>
      </c>
      <c r="N216" s="12">
        <f t="shared" ref="N216:N227" si="439">G216*7.09%</f>
        <v>3350.0250000000001</v>
      </c>
      <c r="O216" s="37">
        <v>0</v>
      </c>
      <c r="P216" s="12">
        <f t="shared" si="436"/>
        <v>10040.625</v>
      </c>
      <c r="Q216" s="35">
        <v>12761.52</v>
      </c>
      <c r="R216" s="12">
        <f t="shared" si="338"/>
        <v>17019.875</v>
      </c>
      <c r="S216" s="12">
        <f t="shared" si="437"/>
        <v>7248.15</v>
      </c>
      <c r="T216" s="28">
        <f t="shared" si="407"/>
        <v>30230.125</v>
      </c>
    </row>
    <row r="217" spans="1:20" s="13" customFormat="1" ht="12">
      <c r="A217" s="10">
        <f t="shared" si="411"/>
        <v>200</v>
      </c>
      <c r="B217" s="23" t="s">
        <v>302</v>
      </c>
      <c r="C217" s="11" t="s">
        <v>343</v>
      </c>
      <c r="D217" s="11" t="s">
        <v>518</v>
      </c>
      <c r="E217" s="10" t="s">
        <v>27</v>
      </c>
      <c r="F217" s="10" t="s">
        <v>39</v>
      </c>
      <c r="G217" s="12">
        <f>22000+8000</f>
        <v>30000</v>
      </c>
      <c r="H217" s="12">
        <v>0</v>
      </c>
      <c r="I217" s="12">
        <v>0</v>
      </c>
      <c r="J217" s="12">
        <f>+G217*2.87%</f>
        <v>861</v>
      </c>
      <c r="K217" s="12">
        <f>G217*7.1%</f>
        <v>2130</v>
      </c>
      <c r="L217" s="12">
        <f>G217*1.15%</f>
        <v>345</v>
      </c>
      <c r="M217" s="28">
        <f>+G217*3.04%</f>
        <v>912</v>
      </c>
      <c r="N217" s="12">
        <f>G217*7.09%</f>
        <v>2127</v>
      </c>
      <c r="O217" s="37">
        <v>0</v>
      </c>
      <c r="P217" s="12">
        <f>J217+K217+L217+M217+N217</f>
        <v>6375</v>
      </c>
      <c r="Q217" s="35">
        <v>0</v>
      </c>
      <c r="R217" s="12">
        <f>+J217+M217+O217+Q217+H217+I217</f>
        <v>1773</v>
      </c>
      <c r="S217" s="12">
        <f>+N217+L217+K217</f>
        <v>4602</v>
      </c>
      <c r="T217" s="28">
        <f>+G217-R217</f>
        <v>28227</v>
      </c>
    </row>
    <row r="218" spans="1:20" s="13" customFormat="1" ht="12">
      <c r="A218" s="10">
        <f t="shared" si="411"/>
        <v>201</v>
      </c>
      <c r="B218" s="23" t="s">
        <v>302</v>
      </c>
      <c r="C218" s="11" t="s">
        <v>306</v>
      </c>
      <c r="D218" s="11" t="s">
        <v>103</v>
      </c>
      <c r="E218" s="10" t="s">
        <v>43</v>
      </c>
      <c r="F218" s="10" t="s">
        <v>28</v>
      </c>
      <c r="G218" s="12">
        <v>46000</v>
      </c>
      <c r="H218" s="12">
        <v>1289.46</v>
      </c>
      <c r="I218" s="12">
        <v>0</v>
      </c>
      <c r="J218" s="12">
        <f t="shared" si="402"/>
        <v>1320.2</v>
      </c>
      <c r="K218" s="12">
        <f t="shared" si="432"/>
        <v>3265.9999999999995</v>
      </c>
      <c r="L218" s="12">
        <f t="shared" si="438"/>
        <v>529</v>
      </c>
      <c r="M218" s="28">
        <f t="shared" si="434"/>
        <v>1398.4</v>
      </c>
      <c r="N218" s="12">
        <f t="shared" si="439"/>
        <v>3261.4</v>
      </c>
      <c r="O218" s="37">
        <v>0</v>
      </c>
      <c r="P218" s="12">
        <f t="shared" si="436"/>
        <v>9775</v>
      </c>
      <c r="Q218" s="35">
        <v>19403.87</v>
      </c>
      <c r="R218" s="12">
        <f t="shared" si="338"/>
        <v>23411.93</v>
      </c>
      <c r="S218" s="12">
        <f t="shared" si="437"/>
        <v>7056.4</v>
      </c>
      <c r="T218" s="28">
        <f t="shared" si="407"/>
        <v>22588.07</v>
      </c>
    </row>
    <row r="219" spans="1:20" s="13" customFormat="1" ht="12">
      <c r="A219" s="10">
        <f t="shared" si="411"/>
        <v>202</v>
      </c>
      <c r="B219" s="23" t="s">
        <v>302</v>
      </c>
      <c r="C219" s="11" t="s">
        <v>307</v>
      </c>
      <c r="D219" s="11" t="s">
        <v>308</v>
      </c>
      <c r="E219" s="10" t="s">
        <v>27</v>
      </c>
      <c r="F219" s="10" t="s">
        <v>39</v>
      </c>
      <c r="G219" s="12">
        <v>45000</v>
      </c>
      <c r="H219" s="12">
        <v>1148.33</v>
      </c>
      <c r="I219" s="12">
        <v>0</v>
      </c>
      <c r="J219" s="12">
        <f t="shared" si="402"/>
        <v>1291.5</v>
      </c>
      <c r="K219" s="12">
        <f t="shared" si="432"/>
        <v>3194.9999999999995</v>
      </c>
      <c r="L219" s="12">
        <f t="shared" si="438"/>
        <v>517.5</v>
      </c>
      <c r="M219" s="28">
        <f t="shared" si="434"/>
        <v>1368</v>
      </c>
      <c r="N219" s="12">
        <f t="shared" si="439"/>
        <v>3190.5</v>
      </c>
      <c r="O219" s="37">
        <v>0</v>
      </c>
      <c r="P219" s="12">
        <f t="shared" si="436"/>
        <v>9562.5</v>
      </c>
      <c r="Q219" s="37">
        <v>6396</v>
      </c>
      <c r="R219" s="28">
        <f t="shared" si="338"/>
        <v>10203.83</v>
      </c>
      <c r="S219" s="28">
        <f t="shared" si="437"/>
        <v>6903</v>
      </c>
      <c r="T219" s="28">
        <f t="shared" si="407"/>
        <v>34796.17</v>
      </c>
    </row>
    <row r="220" spans="1:20" s="13" customFormat="1" ht="12">
      <c r="A220" s="10">
        <f t="shared" si="411"/>
        <v>203</v>
      </c>
      <c r="B220" s="23" t="s">
        <v>302</v>
      </c>
      <c r="C220" s="11" t="s">
        <v>309</v>
      </c>
      <c r="D220" s="11" t="s">
        <v>103</v>
      </c>
      <c r="E220" s="10" t="s">
        <v>43</v>
      </c>
      <c r="F220" s="10" t="s">
        <v>28</v>
      </c>
      <c r="G220" s="12">
        <v>43234.53</v>
      </c>
      <c r="H220" s="12">
        <v>899.16</v>
      </c>
      <c r="I220" s="12">
        <v>0</v>
      </c>
      <c r="J220" s="12">
        <f t="shared" si="402"/>
        <v>1240.831011</v>
      </c>
      <c r="K220" s="12">
        <f t="shared" si="432"/>
        <v>3069.6516299999998</v>
      </c>
      <c r="L220" s="12">
        <f t="shared" si="438"/>
        <v>497.19709499999999</v>
      </c>
      <c r="M220" s="28">
        <f t="shared" si="434"/>
        <v>1314.329712</v>
      </c>
      <c r="N220" s="12">
        <f t="shared" si="439"/>
        <v>3065.3281770000003</v>
      </c>
      <c r="O220" s="37">
        <v>0</v>
      </c>
      <c r="P220" s="12">
        <f t="shared" si="436"/>
        <v>9187.3376250000001</v>
      </c>
      <c r="Q220" s="37">
        <v>23604.86</v>
      </c>
      <c r="R220" s="28">
        <f t="shared" si="338"/>
        <v>27059.180723000001</v>
      </c>
      <c r="S220" s="28">
        <f t="shared" si="437"/>
        <v>6632.1769020000002</v>
      </c>
      <c r="T220" s="28">
        <f t="shared" si="407"/>
        <v>16175.349276999998</v>
      </c>
    </row>
    <row r="221" spans="1:20" s="13" customFormat="1" ht="12">
      <c r="A221" s="10">
        <f t="shared" si="411"/>
        <v>204</v>
      </c>
      <c r="B221" s="23" t="s">
        <v>302</v>
      </c>
      <c r="C221" s="11" t="s">
        <v>310</v>
      </c>
      <c r="D221" s="11" t="s">
        <v>959</v>
      </c>
      <c r="E221" s="10" t="s">
        <v>43</v>
      </c>
      <c r="F221" s="10" t="s">
        <v>28</v>
      </c>
      <c r="G221" s="12">
        <v>45000</v>
      </c>
      <c r="H221" s="12">
        <v>1148.33</v>
      </c>
      <c r="I221" s="12">
        <v>0</v>
      </c>
      <c r="J221" s="12">
        <f t="shared" si="402"/>
        <v>1291.5</v>
      </c>
      <c r="K221" s="12">
        <f t="shared" si="432"/>
        <v>3194.9999999999995</v>
      </c>
      <c r="L221" s="12">
        <f t="shared" si="438"/>
        <v>517.5</v>
      </c>
      <c r="M221" s="28">
        <f t="shared" si="434"/>
        <v>1368</v>
      </c>
      <c r="N221" s="12">
        <f t="shared" si="439"/>
        <v>3190.5</v>
      </c>
      <c r="O221" s="37">
        <v>0</v>
      </c>
      <c r="P221" s="12">
        <f t="shared" si="436"/>
        <v>9562.5</v>
      </c>
      <c r="Q221" s="35">
        <v>24965.919999999998</v>
      </c>
      <c r="R221" s="12">
        <f t="shared" si="338"/>
        <v>28773.75</v>
      </c>
      <c r="S221" s="12">
        <f t="shared" si="437"/>
        <v>6903</v>
      </c>
      <c r="T221" s="28">
        <f t="shared" si="407"/>
        <v>16226.25</v>
      </c>
    </row>
    <row r="222" spans="1:20" s="13" customFormat="1" ht="12">
      <c r="A222" s="10">
        <f t="shared" si="411"/>
        <v>205</v>
      </c>
      <c r="B222" s="23" t="s">
        <v>302</v>
      </c>
      <c r="C222" s="11" t="s">
        <v>311</v>
      </c>
      <c r="D222" s="11" t="s">
        <v>312</v>
      </c>
      <c r="E222" s="10" t="s">
        <v>43</v>
      </c>
      <c r="F222" s="10" t="s">
        <v>28</v>
      </c>
      <c r="G222" s="12">
        <v>34500</v>
      </c>
      <c r="H222" s="12">
        <v>0</v>
      </c>
      <c r="I222" s="12">
        <v>0</v>
      </c>
      <c r="J222" s="12">
        <f t="shared" si="402"/>
        <v>990.15</v>
      </c>
      <c r="K222" s="12">
        <f t="shared" si="432"/>
        <v>2449.5</v>
      </c>
      <c r="L222" s="12">
        <f t="shared" si="438"/>
        <v>396.75</v>
      </c>
      <c r="M222" s="28">
        <f t="shared" si="434"/>
        <v>1048.8</v>
      </c>
      <c r="N222" s="12">
        <f t="shared" si="439"/>
        <v>2446.0500000000002</v>
      </c>
      <c r="O222" s="37">
        <v>0</v>
      </c>
      <c r="P222" s="12">
        <f t="shared" si="436"/>
        <v>7331.25</v>
      </c>
      <c r="Q222" s="35">
        <v>21259.91</v>
      </c>
      <c r="R222" s="12">
        <f t="shared" si="338"/>
        <v>23298.86</v>
      </c>
      <c r="S222" s="12">
        <f t="shared" si="437"/>
        <v>5292.3</v>
      </c>
      <c r="T222" s="28">
        <f t="shared" si="407"/>
        <v>11201.14</v>
      </c>
    </row>
    <row r="223" spans="1:20" s="13" customFormat="1" ht="12">
      <c r="A223" s="10">
        <f t="shared" si="411"/>
        <v>206</v>
      </c>
      <c r="B223" s="23" t="s">
        <v>302</v>
      </c>
      <c r="C223" s="11" t="s">
        <v>313</v>
      </c>
      <c r="D223" s="11" t="s">
        <v>62</v>
      </c>
      <c r="E223" s="10" t="s">
        <v>27</v>
      </c>
      <c r="F223" s="10" t="s">
        <v>28</v>
      </c>
      <c r="G223" s="12">
        <v>34089.040000000001</v>
      </c>
      <c r="H223" s="12">
        <v>0</v>
      </c>
      <c r="I223" s="12">
        <v>0</v>
      </c>
      <c r="J223" s="12">
        <f t="shared" si="402"/>
        <v>978.35544800000002</v>
      </c>
      <c r="K223" s="12">
        <f t="shared" si="432"/>
        <v>2420.3218400000001</v>
      </c>
      <c r="L223" s="12">
        <f t="shared" si="438"/>
        <v>392.02395999999999</v>
      </c>
      <c r="M223" s="28">
        <f t="shared" si="434"/>
        <v>1036.306816</v>
      </c>
      <c r="N223" s="12">
        <f t="shared" si="439"/>
        <v>2416.9129360000002</v>
      </c>
      <c r="O223" s="37">
        <v>0</v>
      </c>
      <c r="P223" s="12">
        <f t="shared" si="436"/>
        <v>7243.9210000000003</v>
      </c>
      <c r="Q223" s="35">
        <v>1368.67</v>
      </c>
      <c r="R223" s="12">
        <f t="shared" si="338"/>
        <v>3383.3322640000001</v>
      </c>
      <c r="S223" s="12">
        <f t="shared" si="437"/>
        <v>5229.2587359999998</v>
      </c>
      <c r="T223" s="28">
        <f t="shared" si="407"/>
        <v>30705.707736</v>
      </c>
    </row>
    <row r="224" spans="1:20" s="13" customFormat="1" ht="12">
      <c r="A224" s="10">
        <f t="shared" si="411"/>
        <v>207</v>
      </c>
      <c r="B224" s="23" t="s">
        <v>302</v>
      </c>
      <c r="C224" s="11" t="s">
        <v>315</v>
      </c>
      <c r="D224" s="11" t="s">
        <v>312</v>
      </c>
      <c r="E224" s="10" t="s">
        <v>27</v>
      </c>
      <c r="F224" s="10" t="s">
        <v>28</v>
      </c>
      <c r="G224" s="12">
        <v>33376.449999999997</v>
      </c>
      <c r="H224" s="12">
        <v>0</v>
      </c>
      <c r="I224" s="12">
        <v>0</v>
      </c>
      <c r="J224" s="12">
        <f t="shared" si="402"/>
        <v>957.90411499999993</v>
      </c>
      <c r="K224" s="12">
        <f t="shared" si="432"/>
        <v>2369.7279499999995</v>
      </c>
      <c r="L224" s="12">
        <f t="shared" si="438"/>
        <v>383.82917499999996</v>
      </c>
      <c r="M224" s="28">
        <f t="shared" si="434"/>
        <v>1014.6440799999999</v>
      </c>
      <c r="N224" s="12">
        <f t="shared" si="439"/>
        <v>2366.3903049999999</v>
      </c>
      <c r="O224" s="37">
        <v>0</v>
      </c>
      <c r="P224" s="12">
        <f t="shared" si="436"/>
        <v>7092.4956249999987</v>
      </c>
      <c r="Q224" s="37">
        <v>3051</v>
      </c>
      <c r="R224" s="28">
        <f t="shared" si="338"/>
        <v>5023.5481949999994</v>
      </c>
      <c r="S224" s="28">
        <f t="shared" si="437"/>
        <v>5119.9474299999993</v>
      </c>
      <c r="T224" s="28">
        <f t="shared" si="407"/>
        <v>28352.901804999998</v>
      </c>
    </row>
    <row r="225" spans="1:21" s="30" customFormat="1" ht="12">
      <c r="A225" s="10">
        <f t="shared" si="411"/>
        <v>208</v>
      </c>
      <c r="B225" s="23" t="s">
        <v>302</v>
      </c>
      <c r="C225" s="11" t="s">
        <v>316</v>
      </c>
      <c r="D225" s="11" t="s">
        <v>36</v>
      </c>
      <c r="E225" s="10" t="s">
        <v>27</v>
      </c>
      <c r="F225" s="10" t="s">
        <v>39</v>
      </c>
      <c r="G225" s="12">
        <v>30000</v>
      </c>
      <c r="H225" s="12">
        <v>0</v>
      </c>
      <c r="I225" s="12">
        <v>0</v>
      </c>
      <c r="J225" s="12">
        <f t="shared" si="402"/>
        <v>861</v>
      </c>
      <c r="K225" s="12">
        <f t="shared" si="432"/>
        <v>2130</v>
      </c>
      <c r="L225" s="12">
        <f t="shared" si="438"/>
        <v>345</v>
      </c>
      <c r="M225" s="28">
        <f t="shared" si="434"/>
        <v>912</v>
      </c>
      <c r="N225" s="12">
        <f t="shared" si="439"/>
        <v>2127</v>
      </c>
      <c r="O225" s="37">
        <v>0</v>
      </c>
      <c r="P225" s="12">
        <f t="shared" si="436"/>
        <v>6375</v>
      </c>
      <c r="Q225" s="37">
        <v>0</v>
      </c>
      <c r="R225" s="28">
        <f t="shared" si="338"/>
        <v>1773</v>
      </c>
      <c r="S225" s="28">
        <f t="shared" si="437"/>
        <v>4602</v>
      </c>
      <c r="T225" s="28">
        <f t="shared" si="407"/>
        <v>28227</v>
      </c>
      <c r="U225" s="34"/>
    </row>
    <row r="226" spans="1:21" s="13" customFormat="1" ht="12">
      <c r="A226" s="10">
        <f t="shared" si="411"/>
        <v>209</v>
      </c>
      <c r="B226" s="23" t="s">
        <v>302</v>
      </c>
      <c r="C226" s="11" t="s">
        <v>317</v>
      </c>
      <c r="D226" s="11" t="s">
        <v>36</v>
      </c>
      <c r="E226" s="10" t="s">
        <v>27</v>
      </c>
      <c r="F226" s="10" t="s">
        <v>39</v>
      </c>
      <c r="G226" s="12">
        <v>30000</v>
      </c>
      <c r="H226" s="12">
        <v>0</v>
      </c>
      <c r="I226" s="12">
        <v>0</v>
      </c>
      <c r="J226" s="12">
        <f t="shared" si="402"/>
        <v>861</v>
      </c>
      <c r="K226" s="12">
        <f t="shared" si="432"/>
        <v>2130</v>
      </c>
      <c r="L226" s="12">
        <f t="shared" si="438"/>
        <v>345</v>
      </c>
      <c r="M226" s="28">
        <f t="shared" si="434"/>
        <v>912</v>
      </c>
      <c r="N226" s="12">
        <f t="shared" si="439"/>
        <v>2127</v>
      </c>
      <c r="O226" s="37">
        <v>0</v>
      </c>
      <c r="P226" s="12">
        <f t="shared" si="436"/>
        <v>6375</v>
      </c>
      <c r="Q226" s="37">
        <v>15046</v>
      </c>
      <c r="R226" s="28">
        <f t="shared" si="338"/>
        <v>16819</v>
      </c>
      <c r="S226" s="28">
        <f t="shared" si="437"/>
        <v>4602</v>
      </c>
      <c r="T226" s="28">
        <f t="shared" si="407"/>
        <v>13181</v>
      </c>
    </row>
    <row r="227" spans="1:21" s="13" customFormat="1" ht="12">
      <c r="A227" s="10">
        <f t="shared" si="411"/>
        <v>210</v>
      </c>
      <c r="B227" s="23" t="s">
        <v>302</v>
      </c>
      <c r="C227" s="11" t="s">
        <v>318</v>
      </c>
      <c r="D227" s="11" t="s">
        <v>62</v>
      </c>
      <c r="E227" s="10" t="s">
        <v>27</v>
      </c>
      <c r="F227" s="10" t="s">
        <v>39</v>
      </c>
      <c r="G227" s="12">
        <v>30000</v>
      </c>
      <c r="H227" s="12">
        <v>1289.46</v>
      </c>
      <c r="I227" s="12">
        <v>0</v>
      </c>
      <c r="J227" s="12">
        <f t="shared" si="402"/>
        <v>861</v>
      </c>
      <c r="K227" s="12">
        <f t="shared" si="432"/>
        <v>2130</v>
      </c>
      <c r="L227" s="12">
        <f t="shared" si="438"/>
        <v>345</v>
      </c>
      <c r="M227" s="28">
        <f t="shared" si="434"/>
        <v>912</v>
      </c>
      <c r="N227" s="12">
        <f t="shared" si="439"/>
        <v>2127</v>
      </c>
      <c r="O227" s="37">
        <v>0</v>
      </c>
      <c r="P227" s="12">
        <f t="shared" si="436"/>
        <v>6375</v>
      </c>
      <c r="Q227" s="35">
        <v>5046</v>
      </c>
      <c r="R227" s="12">
        <f t="shared" si="338"/>
        <v>8108.46</v>
      </c>
      <c r="S227" s="12">
        <f t="shared" si="437"/>
        <v>4602</v>
      </c>
      <c r="T227" s="28">
        <f t="shared" si="407"/>
        <v>21891.54</v>
      </c>
    </row>
    <row r="228" spans="1:21" s="13" customFormat="1" ht="12">
      <c r="A228" s="10">
        <f t="shared" si="411"/>
        <v>211</v>
      </c>
      <c r="B228" s="23" t="s">
        <v>319</v>
      </c>
      <c r="C228" s="36" t="s">
        <v>320</v>
      </c>
      <c r="D228" s="36" t="s">
        <v>954</v>
      </c>
      <c r="E228" s="15" t="s">
        <v>43</v>
      </c>
      <c r="F228" s="15" t="s">
        <v>28</v>
      </c>
      <c r="G228" s="28">
        <v>75000</v>
      </c>
      <c r="H228" s="28">
        <v>6309.38</v>
      </c>
      <c r="I228" s="28">
        <v>0</v>
      </c>
      <c r="J228" s="12">
        <f t="shared" si="402"/>
        <v>2152.5</v>
      </c>
      <c r="K228" s="28">
        <f t="shared" ref="K228:K263" si="440">G228*7.1%</f>
        <v>5324.9999999999991</v>
      </c>
      <c r="L228" s="28">
        <f t="shared" ref="L228:L263" si="441">G228*1.15%</f>
        <v>862.5</v>
      </c>
      <c r="M228" s="28">
        <f t="shared" ref="M228:M263" si="442">+G228*3.04%</f>
        <v>2280</v>
      </c>
      <c r="N228" s="28">
        <f>G228*7.09%</f>
        <v>5317.5</v>
      </c>
      <c r="O228" s="37">
        <v>0</v>
      </c>
      <c r="P228" s="28">
        <f t="shared" ref="P228:P263" si="443">J228+K228+L228+M228+N228</f>
        <v>15937.5</v>
      </c>
      <c r="Q228" s="37">
        <v>24611.439999999999</v>
      </c>
      <c r="R228" s="28">
        <f t="shared" si="338"/>
        <v>35353.32</v>
      </c>
      <c r="S228" s="28">
        <f t="shared" ref="S228:S263" si="444">+N228+L228+K228</f>
        <v>11505</v>
      </c>
      <c r="T228" s="28">
        <f t="shared" si="407"/>
        <v>39646.68</v>
      </c>
    </row>
    <row r="229" spans="1:21" s="30" customFormat="1" ht="12">
      <c r="A229" s="10">
        <f t="shared" si="411"/>
        <v>212</v>
      </c>
      <c r="B229" s="23" t="s">
        <v>319</v>
      </c>
      <c r="C229" s="11" t="s">
        <v>321</v>
      </c>
      <c r="D229" s="11" t="s">
        <v>52</v>
      </c>
      <c r="E229" s="10" t="s">
        <v>27</v>
      </c>
      <c r="F229" s="10" t="s">
        <v>39</v>
      </c>
      <c r="G229" s="12">
        <v>48397.65</v>
      </c>
      <c r="H229" s="12">
        <v>1627.85</v>
      </c>
      <c r="I229" s="12">
        <v>0</v>
      </c>
      <c r="J229" s="12">
        <f t="shared" si="402"/>
        <v>1389.012555</v>
      </c>
      <c r="K229" s="12">
        <f t="shared" si="440"/>
        <v>3436.23315</v>
      </c>
      <c r="L229" s="12">
        <f t="shared" si="441"/>
        <v>556.57297500000004</v>
      </c>
      <c r="M229" s="28">
        <f t="shared" si="442"/>
        <v>1471.28856</v>
      </c>
      <c r="N229" s="12">
        <f t="shared" ref="N229:N263" si="445">G229*7.09%</f>
        <v>3431.3933850000003</v>
      </c>
      <c r="O229" s="37">
        <v>0</v>
      </c>
      <c r="P229" s="12">
        <f t="shared" si="443"/>
        <v>10284.500625000001</v>
      </c>
      <c r="Q229" s="35">
        <v>34007.4</v>
      </c>
      <c r="R229" s="12">
        <f t="shared" si="338"/>
        <v>38495.551115000002</v>
      </c>
      <c r="S229" s="12">
        <f t="shared" si="444"/>
        <v>7424.1995100000004</v>
      </c>
      <c r="T229" s="28">
        <f t="shared" si="407"/>
        <v>9902.0988849999994</v>
      </c>
    </row>
    <row r="230" spans="1:21" s="13" customFormat="1" ht="12">
      <c r="A230" s="10">
        <f t="shared" si="411"/>
        <v>213</v>
      </c>
      <c r="B230" s="23" t="s">
        <v>319</v>
      </c>
      <c r="C230" s="11" t="s">
        <v>322</v>
      </c>
      <c r="D230" s="11" t="s">
        <v>323</v>
      </c>
      <c r="E230" s="10" t="s">
        <v>27</v>
      </c>
      <c r="F230" s="10" t="s">
        <v>28</v>
      </c>
      <c r="G230" s="12">
        <v>39000</v>
      </c>
      <c r="H230" s="28">
        <v>301.52</v>
      </c>
      <c r="I230" s="12">
        <v>0</v>
      </c>
      <c r="J230" s="12">
        <f t="shared" ref="J230" si="446">+G230*2.87%</f>
        <v>1119.3</v>
      </c>
      <c r="K230" s="12">
        <f t="shared" ref="K230" si="447">G230*7.1%</f>
        <v>2768.9999999999995</v>
      </c>
      <c r="L230" s="12">
        <f t="shared" ref="L230" si="448">G230*1.15%</f>
        <v>448.5</v>
      </c>
      <c r="M230" s="28">
        <f t="shared" ref="M230" si="449">+G230*3.04%</f>
        <v>1185.5999999999999</v>
      </c>
      <c r="N230" s="12">
        <f t="shared" ref="N230" si="450">G230*7.09%</f>
        <v>2765.1000000000004</v>
      </c>
      <c r="O230" s="37">
        <v>0</v>
      </c>
      <c r="P230" s="12">
        <f t="shared" ref="P230" si="451">J230+K230+L230+M230+N230</f>
        <v>8287.5</v>
      </c>
      <c r="Q230" s="35">
        <v>0</v>
      </c>
      <c r="R230" s="12">
        <f t="shared" ref="R230" si="452">+J230+M230+O230+Q230+H230+I230</f>
        <v>2606.4199999999996</v>
      </c>
      <c r="S230" s="12">
        <f t="shared" ref="S230" si="453">+N230+L230+K230</f>
        <v>5982.6</v>
      </c>
      <c r="T230" s="28">
        <f t="shared" ref="T230" si="454">+G230-R230</f>
        <v>36393.58</v>
      </c>
    </row>
    <row r="231" spans="1:21" s="13" customFormat="1" ht="12">
      <c r="A231" s="10">
        <f t="shared" si="411"/>
        <v>214</v>
      </c>
      <c r="B231" s="23" t="s">
        <v>319</v>
      </c>
      <c r="C231" s="11" t="s">
        <v>1083</v>
      </c>
      <c r="D231" s="11" t="s">
        <v>933</v>
      </c>
      <c r="E231" s="10" t="s">
        <v>27</v>
      </c>
      <c r="F231" s="10" t="s">
        <v>39</v>
      </c>
      <c r="G231" s="12">
        <v>28600</v>
      </c>
      <c r="H231" s="28">
        <v>0</v>
      </c>
      <c r="I231" s="12">
        <v>0</v>
      </c>
      <c r="J231" s="12">
        <f t="shared" ref="J231" si="455">+G231*2.87%</f>
        <v>820.82</v>
      </c>
      <c r="K231" s="12">
        <f t="shared" ref="K231" si="456">G231*7.1%</f>
        <v>2030.6</v>
      </c>
      <c r="L231" s="12">
        <f t="shared" ref="L231" si="457">G231*1.15%</f>
        <v>328.9</v>
      </c>
      <c r="M231" s="28">
        <f t="shared" ref="M231" si="458">+G231*3.04%</f>
        <v>869.44</v>
      </c>
      <c r="N231" s="12">
        <f t="shared" ref="N231" si="459">G231*7.09%</f>
        <v>2027.7400000000002</v>
      </c>
      <c r="O231" s="37">
        <v>0</v>
      </c>
      <c r="P231" s="12">
        <f t="shared" ref="P231" si="460">J231+K231+L231+M231+N231</f>
        <v>6077.5</v>
      </c>
      <c r="Q231" s="35">
        <v>0</v>
      </c>
      <c r="R231" s="12">
        <f t="shared" ref="R231" si="461">+J231+M231+O231+Q231+H231+I231</f>
        <v>1690.2600000000002</v>
      </c>
      <c r="S231" s="12">
        <f t="shared" ref="S231" si="462">+N231+L231+K231</f>
        <v>4387.24</v>
      </c>
      <c r="T231" s="28">
        <f t="shared" ref="T231" si="463">+G231-R231</f>
        <v>26909.739999999998</v>
      </c>
    </row>
    <row r="232" spans="1:21" s="13" customFormat="1" ht="12">
      <c r="A232" s="10">
        <f t="shared" si="411"/>
        <v>215</v>
      </c>
      <c r="B232" s="23" t="s">
        <v>319</v>
      </c>
      <c r="C232" s="36" t="s">
        <v>324</v>
      </c>
      <c r="D232" s="36" t="s">
        <v>38</v>
      </c>
      <c r="E232" s="15" t="s">
        <v>27</v>
      </c>
      <c r="F232" s="15" t="s">
        <v>39</v>
      </c>
      <c r="G232" s="28">
        <v>40000</v>
      </c>
      <c r="H232" s="28">
        <v>442.65</v>
      </c>
      <c r="I232" s="28">
        <v>0</v>
      </c>
      <c r="J232" s="12">
        <f t="shared" si="402"/>
        <v>1148</v>
      </c>
      <c r="K232" s="28">
        <f t="shared" si="440"/>
        <v>2839.9999999999995</v>
      </c>
      <c r="L232" s="28">
        <f t="shared" si="441"/>
        <v>460</v>
      </c>
      <c r="M232" s="28">
        <f t="shared" si="442"/>
        <v>1216</v>
      </c>
      <c r="N232" s="28">
        <f t="shared" si="445"/>
        <v>2836</v>
      </c>
      <c r="O232" s="37">
        <v>0</v>
      </c>
      <c r="P232" s="28">
        <f t="shared" si="443"/>
        <v>8500</v>
      </c>
      <c r="Q232" s="37">
        <v>8447.8799999999992</v>
      </c>
      <c r="R232" s="12">
        <f t="shared" si="338"/>
        <v>11254.529999999999</v>
      </c>
      <c r="S232" s="28">
        <f t="shared" si="444"/>
        <v>6136</v>
      </c>
      <c r="T232" s="28">
        <f t="shared" si="407"/>
        <v>28745.47</v>
      </c>
    </row>
    <row r="233" spans="1:21" s="13" customFormat="1" ht="12">
      <c r="A233" s="10">
        <f t="shared" si="411"/>
        <v>216</v>
      </c>
      <c r="B233" s="23" t="s">
        <v>319</v>
      </c>
      <c r="C233" s="11" t="s">
        <v>325</v>
      </c>
      <c r="D233" s="11" t="s">
        <v>108</v>
      </c>
      <c r="E233" s="10" t="s">
        <v>27</v>
      </c>
      <c r="F233" s="10" t="s">
        <v>28</v>
      </c>
      <c r="G233" s="12">
        <v>36750</v>
      </c>
      <c r="H233" s="12">
        <v>0</v>
      </c>
      <c r="I233" s="12">
        <v>0</v>
      </c>
      <c r="J233" s="12">
        <f t="shared" si="402"/>
        <v>1054.7249999999999</v>
      </c>
      <c r="K233" s="12">
        <f t="shared" si="440"/>
        <v>2609.2499999999995</v>
      </c>
      <c r="L233" s="12">
        <f t="shared" si="441"/>
        <v>422.625</v>
      </c>
      <c r="M233" s="28">
        <f t="shared" si="442"/>
        <v>1117.2</v>
      </c>
      <c r="N233" s="12">
        <f t="shared" si="445"/>
        <v>2605.5750000000003</v>
      </c>
      <c r="O233" s="37">
        <v>0</v>
      </c>
      <c r="P233" s="12">
        <f t="shared" si="443"/>
        <v>7809.375</v>
      </c>
      <c r="Q233" s="35">
        <v>18610.28</v>
      </c>
      <c r="R233" s="12">
        <f t="shared" si="338"/>
        <v>20782.204999999998</v>
      </c>
      <c r="S233" s="12">
        <f t="shared" si="444"/>
        <v>5637.45</v>
      </c>
      <c r="T233" s="28">
        <f t="shared" si="407"/>
        <v>15967.795000000002</v>
      </c>
    </row>
    <row r="234" spans="1:21" s="13" customFormat="1" ht="12">
      <c r="A234" s="10">
        <f t="shared" si="411"/>
        <v>217</v>
      </c>
      <c r="B234" s="23" t="s">
        <v>319</v>
      </c>
      <c r="C234" s="11" t="s">
        <v>326</v>
      </c>
      <c r="D234" s="11" t="s">
        <v>327</v>
      </c>
      <c r="E234" s="10" t="s">
        <v>27</v>
      </c>
      <c r="F234" s="10" t="s">
        <v>39</v>
      </c>
      <c r="G234" s="12">
        <f>40000+5000</f>
        <v>45000</v>
      </c>
      <c r="H234" s="12">
        <v>1148.33</v>
      </c>
      <c r="I234" s="12">
        <v>0</v>
      </c>
      <c r="J234" s="12">
        <f t="shared" si="402"/>
        <v>1291.5</v>
      </c>
      <c r="K234" s="12">
        <f t="shared" si="440"/>
        <v>3194.9999999999995</v>
      </c>
      <c r="L234" s="12">
        <f t="shared" si="441"/>
        <v>517.5</v>
      </c>
      <c r="M234" s="28">
        <f t="shared" si="442"/>
        <v>1368</v>
      </c>
      <c r="N234" s="12">
        <f t="shared" si="445"/>
        <v>3190.5</v>
      </c>
      <c r="O234" s="37">
        <v>0</v>
      </c>
      <c r="P234" s="12">
        <f t="shared" si="443"/>
        <v>9562.5</v>
      </c>
      <c r="Q234" s="37">
        <v>3202.07</v>
      </c>
      <c r="R234" s="28">
        <f t="shared" si="338"/>
        <v>7009.9</v>
      </c>
      <c r="S234" s="28">
        <f t="shared" si="444"/>
        <v>6903</v>
      </c>
      <c r="T234" s="28">
        <f t="shared" si="407"/>
        <v>37990.1</v>
      </c>
    </row>
    <row r="235" spans="1:21" s="13" customFormat="1" ht="12.75" customHeight="1">
      <c r="A235" s="10">
        <f t="shared" si="411"/>
        <v>218</v>
      </c>
      <c r="B235" s="23" t="s">
        <v>319</v>
      </c>
      <c r="C235" s="11" t="s">
        <v>328</v>
      </c>
      <c r="D235" s="11" t="s">
        <v>159</v>
      </c>
      <c r="E235" s="10" t="s">
        <v>27</v>
      </c>
      <c r="F235" s="10" t="s">
        <v>39</v>
      </c>
      <c r="G235" s="12">
        <v>30000</v>
      </c>
      <c r="H235" s="12">
        <v>0</v>
      </c>
      <c r="I235" s="12">
        <v>0</v>
      </c>
      <c r="J235" s="12">
        <f t="shared" si="402"/>
        <v>861</v>
      </c>
      <c r="K235" s="12">
        <f t="shared" si="440"/>
        <v>2130</v>
      </c>
      <c r="L235" s="12">
        <f t="shared" si="441"/>
        <v>345</v>
      </c>
      <c r="M235" s="28">
        <f t="shared" si="442"/>
        <v>912</v>
      </c>
      <c r="N235" s="12">
        <f t="shared" si="445"/>
        <v>2127</v>
      </c>
      <c r="O235" s="37">
        <v>0</v>
      </c>
      <c r="P235" s="12">
        <f t="shared" si="443"/>
        <v>6375</v>
      </c>
      <c r="Q235" s="37">
        <v>6046</v>
      </c>
      <c r="R235" s="28">
        <f t="shared" si="338"/>
        <v>7819</v>
      </c>
      <c r="S235" s="28">
        <f t="shared" si="444"/>
        <v>4602</v>
      </c>
      <c r="T235" s="28">
        <f t="shared" si="407"/>
        <v>22181</v>
      </c>
    </row>
    <row r="236" spans="1:21" s="13" customFormat="1" ht="12">
      <c r="A236" s="10">
        <f t="shared" si="411"/>
        <v>219</v>
      </c>
      <c r="B236" s="23" t="s">
        <v>319</v>
      </c>
      <c r="C236" s="11" t="s">
        <v>329</v>
      </c>
      <c r="D236" s="11" t="s">
        <v>330</v>
      </c>
      <c r="E236" s="10" t="s">
        <v>27</v>
      </c>
      <c r="F236" s="10" t="s">
        <v>28</v>
      </c>
      <c r="G236" s="12">
        <v>30000</v>
      </c>
      <c r="H236" s="12">
        <v>0</v>
      </c>
      <c r="I236" s="12">
        <v>0</v>
      </c>
      <c r="J236" s="12">
        <f t="shared" si="402"/>
        <v>861</v>
      </c>
      <c r="K236" s="12">
        <f t="shared" si="440"/>
        <v>2130</v>
      </c>
      <c r="L236" s="12">
        <f t="shared" si="441"/>
        <v>345</v>
      </c>
      <c r="M236" s="28">
        <f t="shared" si="442"/>
        <v>912</v>
      </c>
      <c r="N236" s="12">
        <f t="shared" si="445"/>
        <v>2127</v>
      </c>
      <c r="O236" s="37">
        <v>0</v>
      </c>
      <c r="P236" s="12">
        <f t="shared" si="443"/>
        <v>6375</v>
      </c>
      <c r="Q236" s="37">
        <v>5846</v>
      </c>
      <c r="R236" s="28">
        <f t="shared" si="338"/>
        <v>7619</v>
      </c>
      <c r="S236" s="28">
        <f t="shared" si="444"/>
        <v>4602</v>
      </c>
      <c r="T236" s="28">
        <f t="shared" si="407"/>
        <v>22381</v>
      </c>
    </row>
    <row r="237" spans="1:21" s="13" customFormat="1" ht="12">
      <c r="A237" s="10">
        <f t="shared" si="411"/>
        <v>220</v>
      </c>
      <c r="B237" s="23" t="s">
        <v>319</v>
      </c>
      <c r="C237" s="11" t="s">
        <v>331</v>
      </c>
      <c r="D237" s="11" t="s">
        <v>330</v>
      </c>
      <c r="E237" s="10" t="s">
        <v>27</v>
      </c>
      <c r="F237" s="10" t="s">
        <v>28</v>
      </c>
      <c r="G237" s="12">
        <v>30000</v>
      </c>
      <c r="H237" s="12">
        <v>0</v>
      </c>
      <c r="I237" s="12">
        <v>0</v>
      </c>
      <c r="J237" s="12">
        <f t="shared" si="402"/>
        <v>861</v>
      </c>
      <c r="K237" s="12">
        <f t="shared" si="440"/>
        <v>2130</v>
      </c>
      <c r="L237" s="12">
        <f t="shared" si="441"/>
        <v>345</v>
      </c>
      <c r="M237" s="28">
        <f t="shared" si="442"/>
        <v>912</v>
      </c>
      <c r="N237" s="12">
        <f t="shared" si="445"/>
        <v>2127</v>
      </c>
      <c r="O237" s="37">
        <v>0</v>
      </c>
      <c r="P237" s="12">
        <f t="shared" si="443"/>
        <v>6375</v>
      </c>
      <c r="Q237" s="37">
        <v>4996</v>
      </c>
      <c r="R237" s="28">
        <f t="shared" si="338"/>
        <v>6769</v>
      </c>
      <c r="S237" s="28">
        <f t="shared" si="444"/>
        <v>4602</v>
      </c>
      <c r="T237" s="28">
        <f t="shared" si="407"/>
        <v>23231</v>
      </c>
    </row>
    <row r="238" spans="1:21" s="13" customFormat="1" ht="12">
      <c r="A238" s="10">
        <f t="shared" si="411"/>
        <v>221</v>
      </c>
      <c r="B238" s="23" t="s">
        <v>319</v>
      </c>
      <c r="C238" s="11" t="s">
        <v>332</v>
      </c>
      <c r="D238" s="11" t="s">
        <v>330</v>
      </c>
      <c r="E238" s="10" t="s">
        <v>27</v>
      </c>
      <c r="F238" s="10" t="s">
        <v>28</v>
      </c>
      <c r="G238" s="12">
        <v>30000</v>
      </c>
      <c r="H238" s="12">
        <v>0</v>
      </c>
      <c r="I238" s="12">
        <v>0</v>
      </c>
      <c r="J238" s="12">
        <f t="shared" si="402"/>
        <v>861</v>
      </c>
      <c r="K238" s="12">
        <f t="shared" si="440"/>
        <v>2130</v>
      </c>
      <c r="L238" s="12">
        <f t="shared" si="441"/>
        <v>345</v>
      </c>
      <c r="M238" s="28">
        <f t="shared" si="442"/>
        <v>912</v>
      </c>
      <c r="N238" s="12">
        <f t="shared" si="445"/>
        <v>2127</v>
      </c>
      <c r="O238" s="37">
        <v>0</v>
      </c>
      <c r="P238" s="12">
        <f t="shared" si="443"/>
        <v>6375</v>
      </c>
      <c r="Q238" s="37">
        <v>5046</v>
      </c>
      <c r="R238" s="28">
        <f t="shared" si="338"/>
        <v>6819</v>
      </c>
      <c r="S238" s="28">
        <f t="shared" si="444"/>
        <v>4602</v>
      </c>
      <c r="T238" s="28">
        <f t="shared" si="407"/>
        <v>23181</v>
      </c>
    </row>
    <row r="239" spans="1:21" s="13" customFormat="1" ht="12">
      <c r="A239" s="10">
        <f t="shared" si="411"/>
        <v>222</v>
      </c>
      <c r="B239" s="23" t="s">
        <v>319</v>
      </c>
      <c r="C239" s="11" t="s">
        <v>333</v>
      </c>
      <c r="D239" s="11" t="s">
        <v>38</v>
      </c>
      <c r="E239" s="10" t="s">
        <v>27</v>
      </c>
      <c r="F239" s="10" t="s">
        <v>39</v>
      </c>
      <c r="G239" s="12">
        <v>34000</v>
      </c>
      <c r="H239" s="12">
        <v>0</v>
      </c>
      <c r="I239" s="12">
        <v>0</v>
      </c>
      <c r="J239" s="12">
        <f t="shared" si="402"/>
        <v>975.8</v>
      </c>
      <c r="K239" s="12">
        <f t="shared" si="440"/>
        <v>2414</v>
      </c>
      <c r="L239" s="12">
        <f t="shared" si="441"/>
        <v>391</v>
      </c>
      <c r="M239" s="28">
        <f t="shared" si="442"/>
        <v>1033.5999999999999</v>
      </c>
      <c r="N239" s="12">
        <f t="shared" si="445"/>
        <v>2410.6000000000004</v>
      </c>
      <c r="O239" s="37">
        <v>0</v>
      </c>
      <c r="P239" s="12">
        <f t="shared" si="443"/>
        <v>7225</v>
      </c>
      <c r="Q239" s="35">
        <v>13040.85</v>
      </c>
      <c r="R239" s="12">
        <f t="shared" si="338"/>
        <v>15050.25</v>
      </c>
      <c r="S239" s="12">
        <f t="shared" si="444"/>
        <v>5215.6000000000004</v>
      </c>
      <c r="T239" s="28">
        <f t="shared" si="407"/>
        <v>18949.75</v>
      </c>
    </row>
    <row r="240" spans="1:21" s="13" customFormat="1" ht="12">
      <c r="A240" s="10">
        <f t="shared" si="411"/>
        <v>223</v>
      </c>
      <c r="B240" s="23" t="s">
        <v>319</v>
      </c>
      <c r="C240" s="11" t="s">
        <v>334</v>
      </c>
      <c r="D240" s="11" t="s">
        <v>108</v>
      </c>
      <c r="E240" s="10" t="s">
        <v>27</v>
      </c>
      <c r="F240" s="10" t="s">
        <v>39</v>
      </c>
      <c r="G240" s="12">
        <v>26250</v>
      </c>
      <c r="H240" s="12">
        <v>0</v>
      </c>
      <c r="I240" s="12">
        <v>0</v>
      </c>
      <c r="J240" s="12">
        <f t="shared" si="402"/>
        <v>753.375</v>
      </c>
      <c r="K240" s="12">
        <f t="shared" si="440"/>
        <v>1863.7499999999998</v>
      </c>
      <c r="L240" s="12">
        <f t="shared" si="441"/>
        <v>301.875</v>
      </c>
      <c r="M240" s="28">
        <f t="shared" si="442"/>
        <v>798</v>
      </c>
      <c r="N240" s="12">
        <f t="shared" si="445"/>
        <v>1861.1250000000002</v>
      </c>
      <c r="O240" s="37">
        <v>0</v>
      </c>
      <c r="P240" s="12">
        <f t="shared" si="443"/>
        <v>5578.125</v>
      </c>
      <c r="Q240" s="35">
        <v>1000</v>
      </c>
      <c r="R240" s="12">
        <f t="shared" si="338"/>
        <v>2551.375</v>
      </c>
      <c r="S240" s="12">
        <f t="shared" si="444"/>
        <v>4026.75</v>
      </c>
      <c r="T240" s="28">
        <f t="shared" si="407"/>
        <v>23698.625</v>
      </c>
    </row>
    <row r="241" spans="1:20" s="13" customFormat="1" ht="12">
      <c r="A241" s="10">
        <f t="shared" si="411"/>
        <v>224</v>
      </c>
      <c r="B241" s="23" t="s">
        <v>319</v>
      </c>
      <c r="C241" s="11" t="s">
        <v>335</v>
      </c>
      <c r="D241" s="11" t="s">
        <v>38</v>
      </c>
      <c r="E241" s="10" t="s">
        <v>27</v>
      </c>
      <c r="F241" s="10" t="s">
        <v>39</v>
      </c>
      <c r="G241" s="12">
        <v>34000</v>
      </c>
      <c r="H241" s="12">
        <v>0</v>
      </c>
      <c r="I241" s="12">
        <v>0</v>
      </c>
      <c r="J241" s="12">
        <f t="shared" si="402"/>
        <v>975.8</v>
      </c>
      <c r="K241" s="12">
        <f t="shared" si="440"/>
        <v>2414</v>
      </c>
      <c r="L241" s="12">
        <f t="shared" si="441"/>
        <v>391</v>
      </c>
      <c r="M241" s="28">
        <f t="shared" si="442"/>
        <v>1033.5999999999999</v>
      </c>
      <c r="N241" s="12">
        <f t="shared" si="445"/>
        <v>2410.6000000000004</v>
      </c>
      <c r="O241" s="37">
        <v>0</v>
      </c>
      <c r="P241" s="12">
        <f t="shared" si="443"/>
        <v>7225</v>
      </c>
      <c r="Q241" s="37">
        <v>6315.17</v>
      </c>
      <c r="R241" s="28">
        <f t="shared" si="338"/>
        <v>8324.57</v>
      </c>
      <c r="S241" s="28">
        <f t="shared" si="444"/>
        <v>5215.6000000000004</v>
      </c>
      <c r="T241" s="28">
        <f t="shared" si="407"/>
        <v>25675.43</v>
      </c>
    </row>
    <row r="242" spans="1:20" s="13" customFormat="1" ht="12">
      <c r="A242" s="10">
        <f t="shared" si="411"/>
        <v>225</v>
      </c>
      <c r="B242" s="23" t="s">
        <v>319</v>
      </c>
      <c r="C242" s="11" t="s">
        <v>336</v>
      </c>
      <c r="D242" s="11" t="s">
        <v>164</v>
      </c>
      <c r="E242" s="10" t="s">
        <v>27</v>
      </c>
      <c r="F242" s="10" t="s">
        <v>28</v>
      </c>
      <c r="G242" s="12">
        <v>22000</v>
      </c>
      <c r="H242" s="12">
        <v>0</v>
      </c>
      <c r="I242" s="12">
        <v>0</v>
      </c>
      <c r="J242" s="12">
        <f t="shared" si="402"/>
        <v>631.4</v>
      </c>
      <c r="K242" s="12">
        <f t="shared" si="440"/>
        <v>1561.9999999999998</v>
      </c>
      <c r="L242" s="12">
        <f t="shared" si="441"/>
        <v>253</v>
      </c>
      <c r="M242" s="28">
        <f t="shared" si="442"/>
        <v>668.8</v>
      </c>
      <c r="N242" s="12">
        <f t="shared" si="445"/>
        <v>1559.8000000000002</v>
      </c>
      <c r="O242" s="37">
        <v>0</v>
      </c>
      <c r="P242" s="12">
        <f t="shared" si="443"/>
        <v>4675</v>
      </c>
      <c r="Q242" s="35">
        <v>5473.67</v>
      </c>
      <c r="R242" s="12">
        <f t="shared" si="338"/>
        <v>6773.87</v>
      </c>
      <c r="S242" s="12">
        <f t="shared" si="444"/>
        <v>3374.8</v>
      </c>
      <c r="T242" s="28">
        <f t="shared" si="407"/>
        <v>15226.130000000001</v>
      </c>
    </row>
    <row r="243" spans="1:20" s="13" customFormat="1" ht="12">
      <c r="A243" s="10">
        <f t="shared" si="411"/>
        <v>226</v>
      </c>
      <c r="B243" s="23" t="s">
        <v>319</v>
      </c>
      <c r="C243" s="11" t="s">
        <v>337</v>
      </c>
      <c r="D243" s="11" t="s">
        <v>164</v>
      </c>
      <c r="E243" s="10" t="s">
        <v>27</v>
      </c>
      <c r="F243" s="10" t="s">
        <v>28</v>
      </c>
      <c r="G243" s="12">
        <v>22000</v>
      </c>
      <c r="H243" s="12">
        <v>0</v>
      </c>
      <c r="I243" s="12">
        <v>0</v>
      </c>
      <c r="J243" s="12">
        <f t="shared" si="402"/>
        <v>631.4</v>
      </c>
      <c r="K243" s="12">
        <f t="shared" si="440"/>
        <v>1561.9999999999998</v>
      </c>
      <c r="L243" s="12">
        <f t="shared" si="441"/>
        <v>253</v>
      </c>
      <c r="M243" s="28">
        <f t="shared" si="442"/>
        <v>668.8</v>
      </c>
      <c r="N243" s="12">
        <f t="shared" si="445"/>
        <v>1559.8000000000002</v>
      </c>
      <c r="O243" s="37">
        <v>0</v>
      </c>
      <c r="P243" s="12">
        <f t="shared" si="443"/>
        <v>4675</v>
      </c>
      <c r="Q243" s="35">
        <v>13512.42</v>
      </c>
      <c r="R243" s="12">
        <f t="shared" si="338"/>
        <v>14812.619999999999</v>
      </c>
      <c r="S243" s="12">
        <f t="shared" si="444"/>
        <v>3374.8</v>
      </c>
      <c r="T243" s="28">
        <f t="shared" si="407"/>
        <v>7187.380000000001</v>
      </c>
    </row>
    <row r="244" spans="1:20" s="13" customFormat="1" ht="12">
      <c r="A244" s="10">
        <f t="shared" si="411"/>
        <v>227</v>
      </c>
      <c r="B244" s="23" t="s">
        <v>319</v>
      </c>
      <c r="C244" s="11" t="s">
        <v>338</v>
      </c>
      <c r="D244" s="11" t="s">
        <v>164</v>
      </c>
      <c r="E244" s="10" t="s">
        <v>27</v>
      </c>
      <c r="F244" s="10" t="s">
        <v>28</v>
      </c>
      <c r="G244" s="12">
        <v>22000</v>
      </c>
      <c r="H244" s="12">
        <v>0</v>
      </c>
      <c r="I244" s="12">
        <v>0</v>
      </c>
      <c r="J244" s="12">
        <f t="shared" si="402"/>
        <v>631.4</v>
      </c>
      <c r="K244" s="12">
        <f t="shared" si="440"/>
        <v>1561.9999999999998</v>
      </c>
      <c r="L244" s="12">
        <f t="shared" si="441"/>
        <v>253</v>
      </c>
      <c r="M244" s="28">
        <f t="shared" si="442"/>
        <v>668.8</v>
      </c>
      <c r="N244" s="12">
        <f t="shared" si="445"/>
        <v>1559.8000000000002</v>
      </c>
      <c r="O244" s="37">
        <v>0</v>
      </c>
      <c r="P244" s="12">
        <f t="shared" si="443"/>
        <v>4675</v>
      </c>
      <c r="Q244" s="35">
        <v>3866</v>
      </c>
      <c r="R244" s="12">
        <f t="shared" si="338"/>
        <v>5166.2</v>
      </c>
      <c r="S244" s="12">
        <f t="shared" si="444"/>
        <v>3374.8</v>
      </c>
      <c r="T244" s="28">
        <f t="shared" si="407"/>
        <v>16833.8</v>
      </c>
    </row>
    <row r="245" spans="1:20" s="13" customFormat="1" ht="12">
      <c r="A245" s="10">
        <f t="shared" si="411"/>
        <v>228</v>
      </c>
      <c r="B245" s="23" t="s">
        <v>319</v>
      </c>
      <c r="C245" s="11" t="s">
        <v>339</v>
      </c>
      <c r="D245" s="11" t="s">
        <v>164</v>
      </c>
      <c r="E245" s="10" t="s">
        <v>27</v>
      </c>
      <c r="F245" s="10" t="s">
        <v>28</v>
      </c>
      <c r="G245" s="12">
        <v>22000</v>
      </c>
      <c r="H245" s="12">
        <v>0</v>
      </c>
      <c r="I245" s="12">
        <v>0</v>
      </c>
      <c r="J245" s="12">
        <f t="shared" si="402"/>
        <v>631.4</v>
      </c>
      <c r="K245" s="12">
        <f t="shared" si="440"/>
        <v>1561.9999999999998</v>
      </c>
      <c r="L245" s="12">
        <f t="shared" si="441"/>
        <v>253</v>
      </c>
      <c r="M245" s="28">
        <f t="shared" si="442"/>
        <v>668.8</v>
      </c>
      <c r="N245" s="12">
        <f t="shared" si="445"/>
        <v>1559.8000000000002</v>
      </c>
      <c r="O245" s="35">
        <v>1350.12</v>
      </c>
      <c r="P245" s="12">
        <f t="shared" si="443"/>
        <v>4675</v>
      </c>
      <c r="Q245" s="35">
        <f>15520.12-1350.12</f>
        <v>14170</v>
      </c>
      <c r="R245" s="12">
        <f t="shared" ref="R245:R302" si="464">+J245+M245+O245+Q245+H245+I245</f>
        <v>16820.32</v>
      </c>
      <c r="S245" s="12">
        <f t="shared" si="444"/>
        <v>3374.8</v>
      </c>
      <c r="T245" s="28">
        <f t="shared" si="407"/>
        <v>5179.68</v>
      </c>
    </row>
    <row r="246" spans="1:20" s="13" customFormat="1" ht="12">
      <c r="A246" s="10">
        <f t="shared" si="411"/>
        <v>229</v>
      </c>
      <c r="B246" s="23" t="s">
        <v>319</v>
      </c>
      <c r="C246" s="11" t="s">
        <v>341</v>
      </c>
      <c r="D246" s="11" t="s">
        <v>164</v>
      </c>
      <c r="E246" s="10" t="s">
        <v>27</v>
      </c>
      <c r="F246" s="10" t="s">
        <v>39</v>
      </c>
      <c r="G246" s="12">
        <v>22000</v>
      </c>
      <c r="H246" s="12">
        <v>0</v>
      </c>
      <c r="I246" s="12">
        <v>0</v>
      </c>
      <c r="J246" s="12">
        <f t="shared" si="402"/>
        <v>631.4</v>
      </c>
      <c r="K246" s="12">
        <f t="shared" si="440"/>
        <v>1561.9999999999998</v>
      </c>
      <c r="L246" s="12">
        <f t="shared" si="441"/>
        <v>253</v>
      </c>
      <c r="M246" s="28">
        <f t="shared" si="442"/>
        <v>668.8</v>
      </c>
      <c r="N246" s="12">
        <f t="shared" si="445"/>
        <v>1559.8000000000002</v>
      </c>
      <c r="O246" s="37">
        <v>0</v>
      </c>
      <c r="P246" s="12">
        <f t="shared" si="443"/>
        <v>4675</v>
      </c>
      <c r="Q246" s="37">
        <v>1546</v>
      </c>
      <c r="R246" s="28">
        <f t="shared" si="464"/>
        <v>2846.2</v>
      </c>
      <c r="S246" s="28">
        <f t="shared" si="444"/>
        <v>3374.8</v>
      </c>
      <c r="T246" s="28">
        <f t="shared" si="407"/>
        <v>19153.8</v>
      </c>
    </row>
    <row r="247" spans="1:20" s="13" customFormat="1" ht="12">
      <c r="A247" s="10">
        <f t="shared" si="411"/>
        <v>230</v>
      </c>
      <c r="B247" s="23" t="s">
        <v>319</v>
      </c>
      <c r="C247" s="11" t="s">
        <v>342</v>
      </c>
      <c r="D247" s="11" t="s">
        <v>164</v>
      </c>
      <c r="E247" s="10" t="s">
        <v>27</v>
      </c>
      <c r="F247" s="10" t="s">
        <v>39</v>
      </c>
      <c r="G247" s="12">
        <v>22000</v>
      </c>
      <c r="H247" s="12">
        <v>0</v>
      </c>
      <c r="I247" s="12">
        <v>0</v>
      </c>
      <c r="J247" s="12">
        <f t="shared" si="402"/>
        <v>631.4</v>
      </c>
      <c r="K247" s="12">
        <f t="shared" si="440"/>
        <v>1561.9999999999998</v>
      </c>
      <c r="L247" s="12">
        <f t="shared" si="441"/>
        <v>253</v>
      </c>
      <c r="M247" s="28">
        <f t="shared" si="442"/>
        <v>668.8</v>
      </c>
      <c r="N247" s="12">
        <f t="shared" si="445"/>
        <v>1559.8000000000002</v>
      </c>
      <c r="O247" s="37">
        <v>0</v>
      </c>
      <c r="P247" s="12">
        <f t="shared" si="443"/>
        <v>4675</v>
      </c>
      <c r="Q247" s="35">
        <v>9493.91</v>
      </c>
      <c r="R247" s="12">
        <f t="shared" si="464"/>
        <v>10794.11</v>
      </c>
      <c r="S247" s="12">
        <f t="shared" si="444"/>
        <v>3374.8</v>
      </c>
      <c r="T247" s="28">
        <f t="shared" si="407"/>
        <v>11205.89</v>
      </c>
    </row>
    <row r="248" spans="1:20" s="13" customFormat="1" ht="12">
      <c r="A248" s="10">
        <f t="shared" si="411"/>
        <v>231</v>
      </c>
      <c r="B248" s="23" t="s">
        <v>319</v>
      </c>
      <c r="C248" s="11" t="s">
        <v>344</v>
      </c>
      <c r="D248" s="11" t="s">
        <v>164</v>
      </c>
      <c r="E248" s="10" t="s">
        <v>27</v>
      </c>
      <c r="F248" s="10" t="s">
        <v>28</v>
      </c>
      <c r="G248" s="12">
        <v>22000</v>
      </c>
      <c r="H248" s="12">
        <v>0</v>
      </c>
      <c r="I248" s="12">
        <v>0</v>
      </c>
      <c r="J248" s="12">
        <f t="shared" si="402"/>
        <v>631.4</v>
      </c>
      <c r="K248" s="12">
        <f t="shared" si="440"/>
        <v>1561.9999999999998</v>
      </c>
      <c r="L248" s="12">
        <f t="shared" si="441"/>
        <v>253</v>
      </c>
      <c r="M248" s="28">
        <f t="shared" si="442"/>
        <v>668.8</v>
      </c>
      <c r="N248" s="12">
        <f t="shared" si="445"/>
        <v>1559.8000000000002</v>
      </c>
      <c r="O248" s="35">
        <v>1350.12</v>
      </c>
      <c r="P248" s="12">
        <f t="shared" si="443"/>
        <v>4675</v>
      </c>
      <c r="Q248" s="35">
        <v>1546</v>
      </c>
      <c r="R248" s="12">
        <f t="shared" si="464"/>
        <v>4196.32</v>
      </c>
      <c r="S248" s="12">
        <f t="shared" si="444"/>
        <v>3374.8</v>
      </c>
      <c r="T248" s="28">
        <f t="shared" si="407"/>
        <v>17803.68</v>
      </c>
    </row>
    <row r="249" spans="1:20" s="13" customFormat="1" ht="12">
      <c r="A249" s="10">
        <f t="shared" si="411"/>
        <v>232</v>
      </c>
      <c r="B249" s="23" t="s">
        <v>319</v>
      </c>
      <c r="C249" s="11" t="s">
        <v>345</v>
      </c>
      <c r="D249" s="11" t="s">
        <v>164</v>
      </c>
      <c r="E249" s="10" t="s">
        <v>27</v>
      </c>
      <c r="F249" s="10" t="s">
        <v>28</v>
      </c>
      <c r="G249" s="12">
        <v>22000</v>
      </c>
      <c r="H249" s="12">
        <v>0</v>
      </c>
      <c r="I249" s="12">
        <v>0</v>
      </c>
      <c r="J249" s="12">
        <f t="shared" si="402"/>
        <v>631.4</v>
      </c>
      <c r="K249" s="12">
        <f t="shared" si="440"/>
        <v>1561.9999999999998</v>
      </c>
      <c r="L249" s="12">
        <f t="shared" si="441"/>
        <v>253</v>
      </c>
      <c r="M249" s="28">
        <f t="shared" si="442"/>
        <v>668.8</v>
      </c>
      <c r="N249" s="12">
        <f t="shared" si="445"/>
        <v>1559.8000000000002</v>
      </c>
      <c r="O249" s="37">
        <v>0</v>
      </c>
      <c r="P249" s="12">
        <f t="shared" si="443"/>
        <v>4675</v>
      </c>
      <c r="Q249" s="37">
        <v>2235.0500000000002</v>
      </c>
      <c r="R249" s="28">
        <f t="shared" si="464"/>
        <v>3535.25</v>
      </c>
      <c r="S249" s="28">
        <f t="shared" si="444"/>
        <v>3374.8</v>
      </c>
      <c r="T249" s="28">
        <f t="shared" si="407"/>
        <v>18464.75</v>
      </c>
    </row>
    <row r="250" spans="1:20" s="13" customFormat="1" ht="12">
      <c r="A250" s="10">
        <f t="shared" si="411"/>
        <v>233</v>
      </c>
      <c r="B250" s="23" t="s">
        <v>319</v>
      </c>
      <c r="C250" s="11" t="s">
        <v>346</v>
      </c>
      <c r="D250" s="11" t="s">
        <v>164</v>
      </c>
      <c r="E250" s="10" t="s">
        <v>27</v>
      </c>
      <c r="F250" s="10" t="s">
        <v>28</v>
      </c>
      <c r="G250" s="12">
        <v>22000</v>
      </c>
      <c r="H250" s="12">
        <v>0</v>
      </c>
      <c r="I250" s="12">
        <v>0</v>
      </c>
      <c r="J250" s="12">
        <f t="shared" si="402"/>
        <v>631.4</v>
      </c>
      <c r="K250" s="12">
        <f t="shared" si="440"/>
        <v>1561.9999999999998</v>
      </c>
      <c r="L250" s="12">
        <f t="shared" si="441"/>
        <v>253</v>
      </c>
      <c r="M250" s="28">
        <f t="shared" si="442"/>
        <v>668.8</v>
      </c>
      <c r="N250" s="12">
        <f t="shared" si="445"/>
        <v>1559.8000000000002</v>
      </c>
      <c r="O250" s="37">
        <v>0</v>
      </c>
      <c r="P250" s="12">
        <f t="shared" si="443"/>
        <v>4675</v>
      </c>
      <c r="Q250" s="35">
        <v>10141.26</v>
      </c>
      <c r="R250" s="12">
        <f t="shared" si="464"/>
        <v>11441.46</v>
      </c>
      <c r="S250" s="12">
        <f t="shared" si="444"/>
        <v>3374.8</v>
      </c>
      <c r="T250" s="28">
        <f t="shared" si="407"/>
        <v>10558.54</v>
      </c>
    </row>
    <row r="251" spans="1:20" s="13" customFormat="1" ht="12">
      <c r="A251" s="10">
        <f t="shared" si="411"/>
        <v>234</v>
      </c>
      <c r="B251" s="23" t="s">
        <v>319</v>
      </c>
      <c r="C251" s="11" t="s">
        <v>347</v>
      </c>
      <c r="D251" s="11" t="s">
        <v>164</v>
      </c>
      <c r="E251" s="10" t="s">
        <v>27</v>
      </c>
      <c r="F251" s="10" t="s">
        <v>28</v>
      </c>
      <c r="G251" s="12">
        <v>22000</v>
      </c>
      <c r="H251" s="12">
        <v>0</v>
      </c>
      <c r="I251" s="12">
        <v>0</v>
      </c>
      <c r="J251" s="12">
        <f t="shared" si="402"/>
        <v>631.4</v>
      </c>
      <c r="K251" s="12">
        <f t="shared" si="440"/>
        <v>1561.9999999999998</v>
      </c>
      <c r="L251" s="12">
        <f t="shared" si="441"/>
        <v>253</v>
      </c>
      <c r="M251" s="28">
        <f t="shared" si="442"/>
        <v>668.8</v>
      </c>
      <c r="N251" s="12">
        <f t="shared" si="445"/>
        <v>1559.8000000000002</v>
      </c>
      <c r="O251" s="37">
        <v>0</v>
      </c>
      <c r="P251" s="12">
        <f t="shared" si="443"/>
        <v>4675</v>
      </c>
      <c r="Q251" s="35">
        <v>10962.06</v>
      </c>
      <c r="R251" s="12">
        <f t="shared" si="464"/>
        <v>12262.259999999998</v>
      </c>
      <c r="S251" s="12">
        <f t="shared" si="444"/>
        <v>3374.8</v>
      </c>
      <c r="T251" s="28">
        <f t="shared" si="407"/>
        <v>9737.7400000000016</v>
      </c>
    </row>
    <row r="252" spans="1:20" s="13" customFormat="1" ht="12">
      <c r="A252" s="10">
        <f t="shared" si="411"/>
        <v>235</v>
      </c>
      <c r="B252" s="23" t="s">
        <v>319</v>
      </c>
      <c r="C252" s="11" t="s">
        <v>348</v>
      </c>
      <c r="D252" s="11" t="s">
        <v>164</v>
      </c>
      <c r="E252" s="10" t="s">
        <v>27</v>
      </c>
      <c r="F252" s="10" t="s">
        <v>28</v>
      </c>
      <c r="G252" s="12">
        <v>22000</v>
      </c>
      <c r="H252" s="12">
        <v>0</v>
      </c>
      <c r="I252" s="12">
        <v>0</v>
      </c>
      <c r="J252" s="12">
        <f t="shared" si="402"/>
        <v>631.4</v>
      </c>
      <c r="K252" s="12">
        <f t="shared" si="440"/>
        <v>1561.9999999999998</v>
      </c>
      <c r="L252" s="12">
        <f t="shared" si="441"/>
        <v>253</v>
      </c>
      <c r="M252" s="28">
        <f t="shared" si="442"/>
        <v>668.8</v>
      </c>
      <c r="N252" s="12">
        <f t="shared" si="445"/>
        <v>1559.8000000000002</v>
      </c>
      <c r="O252" s="37">
        <v>0</v>
      </c>
      <c r="P252" s="12">
        <f t="shared" si="443"/>
        <v>4675</v>
      </c>
      <c r="Q252" s="35">
        <v>16538.22</v>
      </c>
      <c r="R252" s="12">
        <f t="shared" si="464"/>
        <v>17838.420000000002</v>
      </c>
      <c r="S252" s="12">
        <f t="shared" si="444"/>
        <v>3374.8</v>
      </c>
      <c r="T252" s="28">
        <f t="shared" si="407"/>
        <v>4161.5799999999981</v>
      </c>
    </row>
    <row r="253" spans="1:20" s="13" customFormat="1" ht="12">
      <c r="A253" s="10">
        <f t="shared" si="411"/>
        <v>236</v>
      </c>
      <c r="B253" s="23" t="s">
        <v>319</v>
      </c>
      <c r="C253" s="11" t="s">
        <v>349</v>
      </c>
      <c r="D253" s="11" t="s">
        <v>164</v>
      </c>
      <c r="E253" s="10" t="s">
        <v>27</v>
      </c>
      <c r="F253" s="10" t="s">
        <v>39</v>
      </c>
      <c r="G253" s="12">
        <v>22000</v>
      </c>
      <c r="H253" s="12">
        <v>0</v>
      </c>
      <c r="I253" s="12">
        <v>0</v>
      </c>
      <c r="J253" s="12">
        <f t="shared" si="402"/>
        <v>631.4</v>
      </c>
      <c r="K253" s="12">
        <f t="shared" si="440"/>
        <v>1561.9999999999998</v>
      </c>
      <c r="L253" s="12">
        <f t="shared" si="441"/>
        <v>253</v>
      </c>
      <c r="M253" s="28">
        <f t="shared" si="442"/>
        <v>668.8</v>
      </c>
      <c r="N253" s="12">
        <f t="shared" si="445"/>
        <v>1559.8000000000002</v>
      </c>
      <c r="O253" s="37">
        <v>0</v>
      </c>
      <c r="P253" s="12">
        <f t="shared" si="443"/>
        <v>4675</v>
      </c>
      <c r="Q253" s="37">
        <v>2546</v>
      </c>
      <c r="R253" s="28">
        <f t="shared" si="464"/>
        <v>3846.2</v>
      </c>
      <c r="S253" s="28">
        <f t="shared" si="444"/>
        <v>3374.8</v>
      </c>
      <c r="T253" s="28">
        <f t="shared" si="407"/>
        <v>18153.8</v>
      </c>
    </row>
    <row r="254" spans="1:20" s="13" customFormat="1" ht="12">
      <c r="A254" s="10">
        <f t="shared" si="411"/>
        <v>237</v>
      </c>
      <c r="B254" s="23" t="s">
        <v>319</v>
      </c>
      <c r="C254" s="11" t="s">
        <v>350</v>
      </c>
      <c r="D254" s="11" t="s">
        <v>180</v>
      </c>
      <c r="E254" s="10" t="s">
        <v>27</v>
      </c>
      <c r="F254" s="10" t="s">
        <v>39</v>
      </c>
      <c r="G254" s="12">
        <v>22000</v>
      </c>
      <c r="H254" s="12">
        <v>0</v>
      </c>
      <c r="I254" s="12">
        <v>0</v>
      </c>
      <c r="J254" s="12">
        <f t="shared" si="402"/>
        <v>631.4</v>
      </c>
      <c r="K254" s="12">
        <f t="shared" si="440"/>
        <v>1561.9999999999998</v>
      </c>
      <c r="L254" s="12">
        <f t="shared" si="441"/>
        <v>253</v>
      </c>
      <c r="M254" s="28">
        <f t="shared" si="442"/>
        <v>668.8</v>
      </c>
      <c r="N254" s="12">
        <f t="shared" si="445"/>
        <v>1559.8000000000002</v>
      </c>
      <c r="O254" s="35">
        <v>1350.12</v>
      </c>
      <c r="P254" s="12">
        <f t="shared" si="443"/>
        <v>4675</v>
      </c>
      <c r="Q254" s="35">
        <f>12566.95-1190.12</f>
        <v>11376.830000000002</v>
      </c>
      <c r="R254" s="12">
        <f t="shared" si="464"/>
        <v>14027.150000000001</v>
      </c>
      <c r="S254" s="12">
        <f t="shared" si="444"/>
        <v>3374.8</v>
      </c>
      <c r="T254" s="28">
        <f t="shared" si="407"/>
        <v>7972.8499999999985</v>
      </c>
    </row>
    <row r="255" spans="1:20" s="13" customFormat="1" ht="12">
      <c r="A255" s="10">
        <f t="shared" si="411"/>
        <v>238</v>
      </c>
      <c r="B255" s="23" t="s">
        <v>319</v>
      </c>
      <c r="C255" s="11" t="s">
        <v>351</v>
      </c>
      <c r="D255" s="11" t="s">
        <v>182</v>
      </c>
      <c r="E255" s="10" t="s">
        <v>27</v>
      </c>
      <c r="F255" s="10" t="s">
        <v>39</v>
      </c>
      <c r="G255" s="12">
        <v>22000</v>
      </c>
      <c r="H255" s="12">
        <v>0</v>
      </c>
      <c r="I255" s="12">
        <v>0</v>
      </c>
      <c r="J255" s="12">
        <f t="shared" si="402"/>
        <v>631.4</v>
      </c>
      <c r="K255" s="12">
        <f t="shared" si="440"/>
        <v>1561.9999999999998</v>
      </c>
      <c r="L255" s="12">
        <f t="shared" si="441"/>
        <v>253</v>
      </c>
      <c r="M255" s="28">
        <f t="shared" si="442"/>
        <v>668.8</v>
      </c>
      <c r="N255" s="12">
        <f t="shared" si="445"/>
        <v>1559.8000000000002</v>
      </c>
      <c r="O255" s="37">
        <v>0</v>
      </c>
      <c r="P255" s="12">
        <f t="shared" si="443"/>
        <v>4675</v>
      </c>
      <c r="Q255" s="35">
        <v>706</v>
      </c>
      <c r="R255" s="12">
        <f t="shared" si="464"/>
        <v>2006.1999999999998</v>
      </c>
      <c r="S255" s="12">
        <f t="shared" si="444"/>
        <v>3374.8</v>
      </c>
      <c r="T255" s="28">
        <f t="shared" si="407"/>
        <v>19993.8</v>
      </c>
    </row>
    <row r="256" spans="1:20" s="13" customFormat="1" ht="12">
      <c r="A256" s="10">
        <f t="shared" si="411"/>
        <v>239</v>
      </c>
      <c r="B256" s="23" t="s">
        <v>319</v>
      </c>
      <c r="C256" s="11" t="s">
        <v>352</v>
      </c>
      <c r="D256" s="11" t="s">
        <v>182</v>
      </c>
      <c r="E256" s="10" t="s">
        <v>27</v>
      </c>
      <c r="F256" s="10" t="s">
        <v>39</v>
      </c>
      <c r="G256" s="12">
        <v>22000</v>
      </c>
      <c r="H256" s="12">
        <v>0</v>
      </c>
      <c r="I256" s="12">
        <v>0</v>
      </c>
      <c r="J256" s="12">
        <f t="shared" si="402"/>
        <v>631.4</v>
      </c>
      <c r="K256" s="12">
        <f t="shared" si="440"/>
        <v>1561.9999999999998</v>
      </c>
      <c r="L256" s="12">
        <f t="shared" si="441"/>
        <v>253</v>
      </c>
      <c r="M256" s="28">
        <f t="shared" si="442"/>
        <v>668.8</v>
      </c>
      <c r="N256" s="12">
        <f t="shared" si="445"/>
        <v>1559.8000000000002</v>
      </c>
      <c r="O256" s="37">
        <v>0</v>
      </c>
      <c r="P256" s="12">
        <f t="shared" si="443"/>
        <v>4675</v>
      </c>
      <c r="Q256" s="37">
        <v>1537.78</v>
      </c>
      <c r="R256" s="28">
        <f t="shared" si="464"/>
        <v>2837.9799999999996</v>
      </c>
      <c r="S256" s="28">
        <f t="shared" si="444"/>
        <v>3374.8</v>
      </c>
      <c r="T256" s="28">
        <f t="shared" si="407"/>
        <v>19162.02</v>
      </c>
    </row>
    <row r="257" spans="1:20" s="13" customFormat="1" ht="12">
      <c r="A257" s="10">
        <f t="shared" si="411"/>
        <v>240</v>
      </c>
      <c r="B257" s="23" t="s">
        <v>319</v>
      </c>
      <c r="C257" s="11" t="s">
        <v>353</v>
      </c>
      <c r="D257" s="11" t="s">
        <v>186</v>
      </c>
      <c r="E257" s="10" t="s">
        <v>27</v>
      </c>
      <c r="F257" s="10" t="s">
        <v>39</v>
      </c>
      <c r="G257" s="12">
        <v>22000</v>
      </c>
      <c r="H257" s="12">
        <v>0</v>
      </c>
      <c r="I257" s="12">
        <v>0</v>
      </c>
      <c r="J257" s="12">
        <f t="shared" si="402"/>
        <v>631.4</v>
      </c>
      <c r="K257" s="12">
        <f t="shared" si="440"/>
        <v>1561.9999999999998</v>
      </c>
      <c r="L257" s="12">
        <f t="shared" si="441"/>
        <v>253</v>
      </c>
      <c r="M257" s="28">
        <f t="shared" si="442"/>
        <v>668.8</v>
      </c>
      <c r="N257" s="12">
        <f t="shared" si="445"/>
        <v>1559.8000000000002</v>
      </c>
      <c r="O257" s="37">
        <v>0</v>
      </c>
      <c r="P257" s="12">
        <f t="shared" si="443"/>
        <v>4675</v>
      </c>
      <c r="Q257" s="37">
        <v>1046</v>
      </c>
      <c r="R257" s="28">
        <f t="shared" si="464"/>
        <v>2346.1999999999998</v>
      </c>
      <c r="S257" s="28">
        <f t="shared" si="444"/>
        <v>3374.8</v>
      </c>
      <c r="T257" s="28">
        <f t="shared" si="407"/>
        <v>19653.8</v>
      </c>
    </row>
    <row r="258" spans="1:20" s="13" customFormat="1" ht="12">
      <c r="A258" s="10">
        <f t="shared" si="411"/>
        <v>241</v>
      </c>
      <c r="B258" s="23" t="s">
        <v>319</v>
      </c>
      <c r="C258" s="11" t="s">
        <v>354</v>
      </c>
      <c r="D258" s="11" t="s">
        <v>186</v>
      </c>
      <c r="E258" s="10" t="s">
        <v>27</v>
      </c>
      <c r="F258" s="10" t="s">
        <v>39</v>
      </c>
      <c r="G258" s="12">
        <v>22000</v>
      </c>
      <c r="H258" s="12">
        <v>0</v>
      </c>
      <c r="I258" s="12">
        <v>0</v>
      </c>
      <c r="J258" s="12">
        <f t="shared" si="402"/>
        <v>631.4</v>
      </c>
      <c r="K258" s="12">
        <f t="shared" si="440"/>
        <v>1561.9999999999998</v>
      </c>
      <c r="L258" s="12">
        <f t="shared" si="441"/>
        <v>253</v>
      </c>
      <c r="M258" s="28">
        <f t="shared" si="442"/>
        <v>668.8</v>
      </c>
      <c r="N258" s="12">
        <f t="shared" si="445"/>
        <v>1559.8000000000002</v>
      </c>
      <c r="O258" s="37">
        <v>0</v>
      </c>
      <c r="P258" s="12">
        <f t="shared" si="443"/>
        <v>4675</v>
      </c>
      <c r="Q258" s="37">
        <v>1046</v>
      </c>
      <c r="R258" s="28">
        <f t="shared" si="464"/>
        <v>2346.1999999999998</v>
      </c>
      <c r="S258" s="28">
        <f t="shared" si="444"/>
        <v>3374.8</v>
      </c>
      <c r="T258" s="28">
        <f t="shared" si="407"/>
        <v>19653.8</v>
      </c>
    </row>
    <row r="259" spans="1:20" s="13" customFormat="1" ht="12">
      <c r="A259" s="10">
        <f t="shared" si="411"/>
        <v>242</v>
      </c>
      <c r="B259" s="23" t="s">
        <v>319</v>
      </c>
      <c r="C259" s="11" t="s">
        <v>355</v>
      </c>
      <c r="D259" s="11" t="s">
        <v>186</v>
      </c>
      <c r="E259" s="10" t="s">
        <v>27</v>
      </c>
      <c r="F259" s="10" t="s">
        <v>39</v>
      </c>
      <c r="G259" s="12">
        <v>22000</v>
      </c>
      <c r="H259" s="12">
        <v>0</v>
      </c>
      <c r="I259" s="12">
        <v>0</v>
      </c>
      <c r="J259" s="12">
        <f t="shared" si="402"/>
        <v>631.4</v>
      </c>
      <c r="K259" s="12">
        <f t="shared" si="440"/>
        <v>1561.9999999999998</v>
      </c>
      <c r="L259" s="12">
        <f t="shared" si="441"/>
        <v>253</v>
      </c>
      <c r="M259" s="28">
        <f t="shared" si="442"/>
        <v>668.8</v>
      </c>
      <c r="N259" s="12">
        <f t="shared" si="445"/>
        <v>1559.8000000000002</v>
      </c>
      <c r="O259" s="37">
        <v>0</v>
      </c>
      <c r="P259" s="12">
        <f t="shared" si="443"/>
        <v>4675</v>
      </c>
      <c r="Q259" s="37">
        <v>4046</v>
      </c>
      <c r="R259" s="28">
        <f t="shared" si="464"/>
        <v>5346.2</v>
      </c>
      <c r="S259" s="28">
        <f t="shared" si="444"/>
        <v>3374.8</v>
      </c>
      <c r="T259" s="28">
        <f t="shared" si="407"/>
        <v>16653.8</v>
      </c>
    </row>
    <row r="260" spans="1:20" s="13" customFormat="1" ht="12">
      <c r="A260" s="10">
        <f t="shared" si="411"/>
        <v>243</v>
      </c>
      <c r="B260" s="23" t="s">
        <v>319</v>
      </c>
      <c r="C260" s="11" t="s">
        <v>356</v>
      </c>
      <c r="D260" s="11" t="s">
        <v>186</v>
      </c>
      <c r="E260" s="10" t="s">
        <v>27</v>
      </c>
      <c r="F260" s="10" t="s">
        <v>39</v>
      </c>
      <c r="G260" s="12">
        <v>22000</v>
      </c>
      <c r="H260" s="12">
        <v>0</v>
      </c>
      <c r="I260" s="12">
        <v>0</v>
      </c>
      <c r="J260" s="12">
        <f t="shared" si="402"/>
        <v>631.4</v>
      </c>
      <c r="K260" s="12">
        <f t="shared" si="440"/>
        <v>1561.9999999999998</v>
      </c>
      <c r="L260" s="12">
        <f t="shared" si="441"/>
        <v>253</v>
      </c>
      <c r="M260" s="28">
        <f t="shared" si="442"/>
        <v>668.8</v>
      </c>
      <c r="N260" s="12">
        <f t="shared" si="445"/>
        <v>1559.8000000000002</v>
      </c>
      <c r="O260" s="37">
        <v>0</v>
      </c>
      <c r="P260" s="12">
        <f t="shared" si="443"/>
        <v>4675</v>
      </c>
      <c r="Q260" s="35">
        <v>706</v>
      </c>
      <c r="R260" s="12">
        <f t="shared" si="464"/>
        <v>2006.1999999999998</v>
      </c>
      <c r="S260" s="12">
        <f t="shared" si="444"/>
        <v>3374.8</v>
      </c>
      <c r="T260" s="28">
        <f t="shared" si="407"/>
        <v>19993.8</v>
      </c>
    </row>
    <row r="261" spans="1:20" s="13" customFormat="1" ht="12">
      <c r="A261" s="10">
        <f t="shared" si="411"/>
        <v>244</v>
      </c>
      <c r="B261" s="23" t="s">
        <v>319</v>
      </c>
      <c r="C261" s="11" t="s">
        <v>357</v>
      </c>
      <c r="D261" s="11" t="s">
        <v>186</v>
      </c>
      <c r="E261" s="10" t="s">
        <v>27</v>
      </c>
      <c r="F261" s="10" t="s">
        <v>39</v>
      </c>
      <c r="G261" s="12">
        <v>22000</v>
      </c>
      <c r="H261" s="12">
        <v>0</v>
      </c>
      <c r="I261" s="12">
        <v>0</v>
      </c>
      <c r="J261" s="12">
        <f t="shared" si="402"/>
        <v>631.4</v>
      </c>
      <c r="K261" s="12">
        <f t="shared" si="440"/>
        <v>1561.9999999999998</v>
      </c>
      <c r="L261" s="12">
        <f t="shared" si="441"/>
        <v>253</v>
      </c>
      <c r="M261" s="28">
        <f t="shared" si="442"/>
        <v>668.8</v>
      </c>
      <c r="N261" s="12">
        <f t="shared" si="445"/>
        <v>1559.8000000000002</v>
      </c>
      <c r="O261" s="35">
        <v>1350.12</v>
      </c>
      <c r="P261" s="12">
        <f t="shared" si="443"/>
        <v>4675</v>
      </c>
      <c r="Q261" s="37">
        <f>3396.12-1350.12</f>
        <v>2046</v>
      </c>
      <c r="R261" s="28">
        <f t="shared" si="464"/>
        <v>4696.32</v>
      </c>
      <c r="S261" s="28">
        <f t="shared" si="444"/>
        <v>3374.8</v>
      </c>
      <c r="T261" s="28">
        <f t="shared" si="407"/>
        <v>17303.68</v>
      </c>
    </row>
    <row r="262" spans="1:20" s="30" customFormat="1" ht="12">
      <c r="A262" s="10">
        <f t="shared" si="411"/>
        <v>245</v>
      </c>
      <c r="B262" s="23" t="s">
        <v>319</v>
      </c>
      <c r="C262" s="11" t="s">
        <v>934</v>
      </c>
      <c r="D262" s="11" t="s">
        <v>164</v>
      </c>
      <c r="E262" s="10" t="s">
        <v>27</v>
      </c>
      <c r="F262" s="10" t="s">
        <v>39</v>
      </c>
      <c r="G262" s="12">
        <v>22000</v>
      </c>
      <c r="H262" s="12">
        <v>0</v>
      </c>
      <c r="I262" s="12">
        <v>0</v>
      </c>
      <c r="J262" s="12">
        <f t="shared" si="402"/>
        <v>631.4</v>
      </c>
      <c r="K262" s="12">
        <f t="shared" si="440"/>
        <v>1561.9999999999998</v>
      </c>
      <c r="L262" s="12">
        <f t="shared" si="441"/>
        <v>253</v>
      </c>
      <c r="M262" s="28">
        <f t="shared" si="442"/>
        <v>668.8</v>
      </c>
      <c r="N262" s="12">
        <f t="shared" si="445"/>
        <v>1559.8000000000002</v>
      </c>
      <c r="O262" s="37">
        <v>0</v>
      </c>
      <c r="P262" s="12">
        <f t="shared" si="443"/>
        <v>4675</v>
      </c>
      <c r="Q262" s="37">
        <v>0</v>
      </c>
      <c r="R262" s="28">
        <f t="shared" ref="R262:R263" si="465">+J262+M262+O262+Q262+H262+I262</f>
        <v>1300.1999999999998</v>
      </c>
      <c r="S262" s="28">
        <f t="shared" si="444"/>
        <v>3374.8</v>
      </c>
      <c r="T262" s="28">
        <f t="shared" si="407"/>
        <v>20699.8</v>
      </c>
    </row>
    <row r="263" spans="1:20" s="30" customFormat="1" ht="12">
      <c r="A263" s="10">
        <f t="shared" si="411"/>
        <v>246</v>
      </c>
      <c r="B263" s="23" t="s">
        <v>319</v>
      </c>
      <c r="C263" s="11" t="s">
        <v>946</v>
      </c>
      <c r="D263" s="11" t="s">
        <v>164</v>
      </c>
      <c r="E263" s="10" t="s">
        <v>27</v>
      </c>
      <c r="F263" s="10" t="s">
        <v>28</v>
      </c>
      <c r="G263" s="12">
        <v>22000</v>
      </c>
      <c r="H263" s="12">
        <v>0</v>
      </c>
      <c r="I263" s="12">
        <v>0</v>
      </c>
      <c r="J263" s="12">
        <f t="shared" si="402"/>
        <v>631.4</v>
      </c>
      <c r="K263" s="12">
        <f t="shared" si="440"/>
        <v>1561.9999999999998</v>
      </c>
      <c r="L263" s="12">
        <f t="shared" si="441"/>
        <v>253</v>
      </c>
      <c r="M263" s="28">
        <f t="shared" si="442"/>
        <v>668.8</v>
      </c>
      <c r="N263" s="12">
        <f t="shared" si="445"/>
        <v>1559.8000000000002</v>
      </c>
      <c r="O263" s="37">
        <v>0</v>
      </c>
      <c r="P263" s="12">
        <f t="shared" si="443"/>
        <v>4675</v>
      </c>
      <c r="Q263" s="37">
        <v>0</v>
      </c>
      <c r="R263" s="28">
        <f t="shared" si="465"/>
        <v>1300.1999999999998</v>
      </c>
      <c r="S263" s="28">
        <f t="shared" si="444"/>
        <v>3374.8</v>
      </c>
      <c r="T263" s="28">
        <f t="shared" si="407"/>
        <v>20699.8</v>
      </c>
    </row>
    <row r="264" spans="1:20" s="30" customFormat="1" ht="12">
      <c r="A264" s="10">
        <f t="shared" si="411"/>
        <v>247</v>
      </c>
      <c r="B264" s="23" t="s">
        <v>358</v>
      </c>
      <c r="C264" s="11" t="s">
        <v>359</v>
      </c>
      <c r="D264" s="11" t="s">
        <v>360</v>
      </c>
      <c r="E264" s="10" t="s">
        <v>27</v>
      </c>
      <c r="F264" s="10" t="s">
        <v>28</v>
      </c>
      <c r="G264" s="12">
        <v>95983.8</v>
      </c>
      <c r="H264" s="12">
        <v>21040.11</v>
      </c>
      <c r="I264" s="12">
        <v>0</v>
      </c>
      <c r="J264" s="12">
        <f t="shared" si="402"/>
        <v>2754.73506</v>
      </c>
      <c r="K264" s="12">
        <f t="shared" ref="K264" si="466">G264*7.1%</f>
        <v>6814.8498</v>
      </c>
      <c r="L264" s="12">
        <f t="shared" ref="L264" si="467">62400*1.15%</f>
        <v>717.6</v>
      </c>
      <c r="M264" s="28">
        <f t="shared" ref="M264:M278" si="468">+G264*3.04%</f>
        <v>2917.9075200000002</v>
      </c>
      <c r="N264" s="12">
        <f t="shared" ref="N264" si="469">G264*7.09%</f>
        <v>6805.2514200000005</v>
      </c>
      <c r="O264" s="37">
        <v>0</v>
      </c>
      <c r="P264" s="12">
        <f t="shared" ref="P264" si="470">J264+K264+L264+M264+N264</f>
        <v>20010.343800000002</v>
      </c>
      <c r="Q264" s="35">
        <v>13662.77</v>
      </c>
      <c r="R264" s="12">
        <f t="shared" si="464"/>
        <v>40375.522580000004</v>
      </c>
      <c r="S264" s="12">
        <f>+N264+L264+K264</f>
        <v>14337.701220000001</v>
      </c>
      <c r="T264" s="28">
        <f t="shared" si="407"/>
        <v>55608.277419999999</v>
      </c>
    </row>
    <row r="265" spans="1:20" s="30" customFormat="1" ht="12">
      <c r="A265" s="10">
        <f t="shared" si="411"/>
        <v>248</v>
      </c>
      <c r="B265" s="23" t="s">
        <v>361</v>
      </c>
      <c r="C265" s="36" t="s">
        <v>362</v>
      </c>
      <c r="D265" s="36" t="s">
        <v>286</v>
      </c>
      <c r="E265" s="15" t="s">
        <v>27</v>
      </c>
      <c r="F265" s="15" t="s">
        <v>28</v>
      </c>
      <c r="G265" s="28">
        <v>139531.20000000001</v>
      </c>
      <c r="H265" s="28">
        <v>29534.66</v>
      </c>
      <c r="I265" s="28">
        <v>0</v>
      </c>
      <c r="J265" s="28">
        <f t="shared" si="402"/>
        <v>4004.5454400000003</v>
      </c>
      <c r="K265" s="28">
        <f t="shared" ref="K265:K278" si="471">G265*7.1%</f>
        <v>9906.7152000000006</v>
      </c>
      <c r="L265" s="28">
        <f t="shared" ref="L265" si="472">62400*1.15%</f>
        <v>717.6</v>
      </c>
      <c r="M265" s="28">
        <f t="shared" si="468"/>
        <v>4241.7484800000002</v>
      </c>
      <c r="N265" s="28">
        <f t="shared" ref="N265" si="473">G265*7.09%</f>
        <v>9892.7620800000022</v>
      </c>
      <c r="O265" s="37">
        <v>1350.12</v>
      </c>
      <c r="P265" s="28">
        <f t="shared" ref="P265:P278" si="474">J265+K265+L265+M265+N265</f>
        <v>28763.371200000001</v>
      </c>
      <c r="Q265" s="37">
        <f>3473.1-1350.12</f>
        <v>2122.98</v>
      </c>
      <c r="R265" s="28">
        <f t="shared" si="464"/>
        <v>41254.053919999998</v>
      </c>
      <c r="S265" s="28">
        <f t="shared" ref="S265:S278" si="475">+N265+L265+K265</f>
        <v>20517.077280000005</v>
      </c>
      <c r="T265" s="28">
        <f t="shared" si="407"/>
        <v>98277.146080000006</v>
      </c>
    </row>
    <row r="266" spans="1:20" s="30" customFormat="1" ht="12">
      <c r="A266" s="10">
        <f t="shared" si="411"/>
        <v>249</v>
      </c>
      <c r="B266" s="23" t="s">
        <v>361</v>
      </c>
      <c r="C266" s="36" t="s">
        <v>363</v>
      </c>
      <c r="D266" s="36" t="s">
        <v>950</v>
      </c>
      <c r="E266" s="15" t="s">
        <v>27</v>
      </c>
      <c r="F266" s="15" t="s">
        <v>28</v>
      </c>
      <c r="G266" s="28">
        <v>75000</v>
      </c>
      <c r="H266" s="28">
        <v>6309.38</v>
      </c>
      <c r="I266" s="28">
        <v>0</v>
      </c>
      <c r="J266" s="28">
        <f t="shared" si="402"/>
        <v>2152.5</v>
      </c>
      <c r="K266" s="28">
        <f t="shared" si="471"/>
        <v>5324.9999999999991</v>
      </c>
      <c r="L266" s="28">
        <f t="shared" ref="L266:L278" si="476">G266*1.15%</f>
        <v>862.5</v>
      </c>
      <c r="M266" s="28">
        <f t="shared" si="468"/>
        <v>2280</v>
      </c>
      <c r="N266" s="28">
        <f t="shared" ref="N266:N278" si="477">G266*7.09%</f>
        <v>5317.5</v>
      </c>
      <c r="O266" s="37">
        <v>0</v>
      </c>
      <c r="P266" s="28">
        <f t="shared" si="474"/>
        <v>15937.5</v>
      </c>
      <c r="Q266" s="37">
        <v>5096</v>
      </c>
      <c r="R266" s="28">
        <f t="shared" si="464"/>
        <v>15837.880000000001</v>
      </c>
      <c r="S266" s="28">
        <f t="shared" si="475"/>
        <v>11505</v>
      </c>
      <c r="T266" s="28">
        <f t="shared" si="407"/>
        <v>59162.119999999995</v>
      </c>
    </row>
    <row r="267" spans="1:20" s="30" customFormat="1" ht="12">
      <c r="A267" s="10">
        <f t="shared" si="411"/>
        <v>250</v>
      </c>
      <c r="B267" s="23" t="s">
        <v>361</v>
      </c>
      <c r="C267" s="36" t="s">
        <v>364</v>
      </c>
      <c r="D267" s="36" t="s">
        <v>365</v>
      </c>
      <c r="E267" s="15" t="s">
        <v>27</v>
      </c>
      <c r="F267" s="15" t="s">
        <v>39</v>
      </c>
      <c r="G267" s="28">
        <v>72688</v>
      </c>
      <c r="H267" s="28">
        <v>13321.01</v>
      </c>
      <c r="I267" s="28">
        <v>0</v>
      </c>
      <c r="J267" s="28">
        <f t="shared" si="402"/>
        <v>2086.1455999999998</v>
      </c>
      <c r="K267" s="28">
        <f t="shared" si="471"/>
        <v>5160.848</v>
      </c>
      <c r="L267" s="28">
        <f t="shared" ref="L267" si="478">62400*1.15%</f>
        <v>717.6</v>
      </c>
      <c r="M267" s="28">
        <f t="shared" si="468"/>
        <v>2209.7152000000001</v>
      </c>
      <c r="N267" s="28">
        <f t="shared" si="477"/>
        <v>5153.5792000000001</v>
      </c>
      <c r="O267" s="37">
        <v>0</v>
      </c>
      <c r="P267" s="28">
        <f t="shared" si="474"/>
        <v>15327.888000000001</v>
      </c>
      <c r="Q267" s="37">
        <v>1120.33</v>
      </c>
      <c r="R267" s="28">
        <f t="shared" si="464"/>
        <v>18737.200799999999</v>
      </c>
      <c r="S267" s="28">
        <f t="shared" si="475"/>
        <v>11032.0272</v>
      </c>
      <c r="T267" s="28">
        <f t="shared" si="407"/>
        <v>53950.799200000001</v>
      </c>
    </row>
    <row r="268" spans="1:20" s="30" customFormat="1" ht="12">
      <c r="A268" s="10">
        <f t="shared" si="411"/>
        <v>251</v>
      </c>
      <c r="B268" s="23" t="s">
        <v>361</v>
      </c>
      <c r="C268" s="36" t="s">
        <v>366</v>
      </c>
      <c r="D268" s="36" t="s">
        <v>365</v>
      </c>
      <c r="E268" s="15" t="s">
        <v>27</v>
      </c>
      <c r="F268" s="15" t="s">
        <v>39</v>
      </c>
      <c r="G268" s="28">
        <v>43645.45</v>
      </c>
      <c r="H268" s="28">
        <v>957.15</v>
      </c>
      <c r="I268" s="28">
        <v>0</v>
      </c>
      <c r="J268" s="28">
        <f t="shared" ref="J268:J295" si="479">+G268*2.87%</f>
        <v>1252.624415</v>
      </c>
      <c r="K268" s="28">
        <f t="shared" si="471"/>
        <v>3098.8269499999997</v>
      </c>
      <c r="L268" s="28">
        <f t="shared" si="476"/>
        <v>501.92267499999997</v>
      </c>
      <c r="M268" s="28">
        <f t="shared" si="468"/>
        <v>1326.82168</v>
      </c>
      <c r="N268" s="28">
        <f t="shared" si="477"/>
        <v>3094.4624050000002</v>
      </c>
      <c r="O268" s="37">
        <v>0</v>
      </c>
      <c r="P268" s="28">
        <f t="shared" si="474"/>
        <v>9274.6581249999999</v>
      </c>
      <c r="Q268" s="37">
        <v>5095.2299999999996</v>
      </c>
      <c r="R268" s="28">
        <f t="shared" si="464"/>
        <v>8631.8260950000004</v>
      </c>
      <c r="S268" s="28">
        <f t="shared" si="475"/>
        <v>6695.2120299999997</v>
      </c>
      <c r="T268" s="28">
        <f t="shared" ref="T268:T295" si="480">+G268-R268</f>
        <v>35013.623905</v>
      </c>
    </row>
    <row r="269" spans="1:20" s="30" customFormat="1" ht="12">
      <c r="A269" s="10">
        <f t="shared" si="411"/>
        <v>252</v>
      </c>
      <c r="B269" s="23" t="s">
        <v>361</v>
      </c>
      <c r="C269" s="36" t="s">
        <v>367</v>
      </c>
      <c r="D269" s="36" t="s">
        <v>365</v>
      </c>
      <c r="E269" s="15" t="s">
        <v>27</v>
      </c>
      <c r="F269" s="15" t="s">
        <v>39</v>
      </c>
      <c r="G269" s="28">
        <v>72688</v>
      </c>
      <c r="H269" s="28">
        <v>10385.4</v>
      </c>
      <c r="I269" s="28">
        <v>0</v>
      </c>
      <c r="J269" s="28">
        <f t="shared" si="479"/>
        <v>2086.1455999999998</v>
      </c>
      <c r="K269" s="28">
        <f t="shared" si="471"/>
        <v>5160.848</v>
      </c>
      <c r="L269" s="28">
        <f t="shared" ref="L269:L270" si="481">62400*1.15%</f>
        <v>717.6</v>
      </c>
      <c r="M269" s="28">
        <f t="shared" si="468"/>
        <v>2209.7152000000001</v>
      </c>
      <c r="N269" s="28">
        <f t="shared" si="477"/>
        <v>5153.5792000000001</v>
      </c>
      <c r="O269" s="37">
        <v>0</v>
      </c>
      <c r="P269" s="28">
        <f t="shared" si="474"/>
        <v>15327.888000000001</v>
      </c>
      <c r="Q269" s="37">
        <v>13794.13</v>
      </c>
      <c r="R269" s="28">
        <f t="shared" si="464"/>
        <v>28475.390800000001</v>
      </c>
      <c r="S269" s="28">
        <f t="shared" si="475"/>
        <v>11032.0272</v>
      </c>
      <c r="T269" s="28">
        <f t="shared" si="480"/>
        <v>44212.609199999999</v>
      </c>
    </row>
    <row r="270" spans="1:20" s="30" customFormat="1" ht="12">
      <c r="A270" s="10">
        <f t="shared" si="411"/>
        <v>253</v>
      </c>
      <c r="B270" s="23" t="s">
        <v>361</v>
      </c>
      <c r="C270" s="36" t="s">
        <v>368</v>
      </c>
      <c r="D270" s="36" t="s">
        <v>365</v>
      </c>
      <c r="E270" s="15" t="s">
        <v>27</v>
      </c>
      <c r="F270" s="15" t="s">
        <v>39</v>
      </c>
      <c r="G270" s="28">
        <v>72688</v>
      </c>
      <c r="H270" s="28">
        <v>5874.3</v>
      </c>
      <c r="I270" s="28">
        <v>0</v>
      </c>
      <c r="J270" s="28">
        <f t="shared" si="479"/>
        <v>2086.1455999999998</v>
      </c>
      <c r="K270" s="28">
        <f t="shared" si="471"/>
        <v>5160.848</v>
      </c>
      <c r="L270" s="28">
        <f t="shared" si="481"/>
        <v>717.6</v>
      </c>
      <c r="M270" s="28">
        <f t="shared" si="468"/>
        <v>2209.7152000000001</v>
      </c>
      <c r="N270" s="28">
        <f t="shared" si="477"/>
        <v>5153.5792000000001</v>
      </c>
      <c r="O270" s="37">
        <v>0</v>
      </c>
      <c r="P270" s="28">
        <f t="shared" si="474"/>
        <v>15327.888000000001</v>
      </c>
      <c r="Q270" s="37">
        <v>38057.18</v>
      </c>
      <c r="R270" s="28">
        <f t="shared" si="464"/>
        <v>48227.340800000005</v>
      </c>
      <c r="S270" s="28">
        <f t="shared" si="475"/>
        <v>11032.0272</v>
      </c>
      <c r="T270" s="28">
        <f t="shared" si="480"/>
        <v>24460.659199999995</v>
      </c>
    </row>
    <row r="271" spans="1:20" s="30" customFormat="1" ht="12">
      <c r="A271" s="10">
        <f t="shared" si="411"/>
        <v>254</v>
      </c>
      <c r="B271" s="23" t="s">
        <v>361</v>
      </c>
      <c r="C271" s="36" t="s">
        <v>369</v>
      </c>
      <c r="D271" s="36" t="s">
        <v>365</v>
      </c>
      <c r="E271" s="15" t="s">
        <v>27</v>
      </c>
      <c r="F271" s="15" t="s">
        <v>39</v>
      </c>
      <c r="G271" s="28">
        <v>27916.87</v>
      </c>
      <c r="H271" s="28">
        <v>0</v>
      </c>
      <c r="I271" s="28">
        <v>0</v>
      </c>
      <c r="J271" s="28">
        <f t="shared" si="479"/>
        <v>801.21416899999997</v>
      </c>
      <c r="K271" s="28">
        <f t="shared" si="471"/>
        <v>1982.0977699999999</v>
      </c>
      <c r="L271" s="28">
        <f t="shared" si="476"/>
        <v>321.04400499999997</v>
      </c>
      <c r="M271" s="28">
        <f t="shared" si="468"/>
        <v>848.67284799999993</v>
      </c>
      <c r="N271" s="28">
        <f t="shared" si="477"/>
        <v>1979.3060830000002</v>
      </c>
      <c r="O271" s="37">
        <v>0</v>
      </c>
      <c r="P271" s="28">
        <f t="shared" si="474"/>
        <v>5932.3348750000005</v>
      </c>
      <c r="Q271" s="37">
        <v>4978.8100000000004</v>
      </c>
      <c r="R271" s="28">
        <f t="shared" si="464"/>
        <v>6628.6970170000004</v>
      </c>
      <c r="S271" s="28">
        <f t="shared" si="475"/>
        <v>4282.4478579999995</v>
      </c>
      <c r="T271" s="28">
        <f t="shared" si="480"/>
        <v>21288.172982999997</v>
      </c>
    </row>
    <row r="272" spans="1:20" s="13" customFormat="1" ht="12">
      <c r="A272" s="10">
        <f t="shared" si="411"/>
        <v>255</v>
      </c>
      <c r="B272" s="23" t="s">
        <v>361</v>
      </c>
      <c r="C272" s="36" t="s">
        <v>370</v>
      </c>
      <c r="D272" s="36" t="s">
        <v>365</v>
      </c>
      <c r="E272" s="15" t="s">
        <v>27</v>
      </c>
      <c r="F272" s="15" t="s">
        <v>28</v>
      </c>
      <c r="G272" s="28">
        <v>72688</v>
      </c>
      <c r="H272" s="28">
        <v>11459.22</v>
      </c>
      <c r="I272" s="28">
        <v>0</v>
      </c>
      <c r="J272" s="28">
        <f t="shared" si="479"/>
        <v>2086.1455999999998</v>
      </c>
      <c r="K272" s="28">
        <f t="shared" si="471"/>
        <v>5160.848</v>
      </c>
      <c r="L272" s="28">
        <f t="shared" ref="L272:L274" si="482">62400*1.15%</f>
        <v>717.6</v>
      </c>
      <c r="M272" s="28">
        <f t="shared" si="468"/>
        <v>2209.7152000000001</v>
      </c>
      <c r="N272" s="28">
        <f t="shared" si="477"/>
        <v>5153.5792000000001</v>
      </c>
      <c r="O272" s="37">
        <v>0</v>
      </c>
      <c r="P272" s="28">
        <f t="shared" si="474"/>
        <v>15327.888000000001</v>
      </c>
      <c r="Q272" s="37">
        <v>10565.25</v>
      </c>
      <c r="R272" s="28">
        <f t="shared" si="464"/>
        <v>26320.3308</v>
      </c>
      <c r="S272" s="28">
        <f t="shared" si="475"/>
        <v>11032.0272</v>
      </c>
      <c r="T272" s="28">
        <f t="shared" si="480"/>
        <v>46367.669200000004</v>
      </c>
    </row>
    <row r="273" spans="1:20" s="13" customFormat="1" ht="12">
      <c r="A273" s="10">
        <f t="shared" si="411"/>
        <v>256</v>
      </c>
      <c r="B273" s="23" t="s">
        <v>361</v>
      </c>
      <c r="C273" s="36" t="s">
        <v>371</v>
      </c>
      <c r="D273" s="36" t="s">
        <v>365</v>
      </c>
      <c r="E273" s="15" t="s">
        <v>27</v>
      </c>
      <c r="F273" s="15" t="s">
        <v>28</v>
      </c>
      <c r="G273" s="28">
        <v>84040.83</v>
      </c>
      <c r="H273" s="28">
        <v>15408.12</v>
      </c>
      <c r="I273" s="28">
        <v>0</v>
      </c>
      <c r="J273" s="28">
        <f t="shared" si="479"/>
        <v>2411.9718210000001</v>
      </c>
      <c r="K273" s="28">
        <f t="shared" si="471"/>
        <v>5966.8989299999994</v>
      </c>
      <c r="L273" s="28">
        <f t="shared" si="482"/>
        <v>717.6</v>
      </c>
      <c r="M273" s="28">
        <f t="shared" si="468"/>
        <v>2554.8412320000002</v>
      </c>
      <c r="N273" s="28">
        <f t="shared" si="477"/>
        <v>5958.4948470000008</v>
      </c>
      <c r="O273" s="37">
        <v>0</v>
      </c>
      <c r="P273" s="28">
        <f t="shared" si="474"/>
        <v>17609.806830000001</v>
      </c>
      <c r="Q273" s="37">
        <v>20069.169999999998</v>
      </c>
      <c r="R273" s="28">
        <f t="shared" si="464"/>
        <v>40444.103052999999</v>
      </c>
      <c r="S273" s="28">
        <f t="shared" si="475"/>
        <v>12642.993777</v>
      </c>
      <c r="T273" s="28">
        <f t="shared" si="480"/>
        <v>43596.726947000003</v>
      </c>
    </row>
    <row r="274" spans="1:20" s="13" customFormat="1" ht="12">
      <c r="A274" s="10">
        <f t="shared" ref="A274:A295" si="483">+A273+1</f>
        <v>257</v>
      </c>
      <c r="B274" s="23" t="s">
        <v>361</v>
      </c>
      <c r="C274" s="36" t="s">
        <v>372</v>
      </c>
      <c r="D274" s="36" t="s">
        <v>365</v>
      </c>
      <c r="E274" s="15" t="s">
        <v>27</v>
      </c>
      <c r="F274" s="15" t="s">
        <v>39</v>
      </c>
      <c r="G274" s="28">
        <v>72688</v>
      </c>
      <c r="H274" s="28">
        <v>5064.2299999999996</v>
      </c>
      <c r="I274" s="28">
        <v>0</v>
      </c>
      <c r="J274" s="28">
        <f t="shared" si="479"/>
        <v>2086.1455999999998</v>
      </c>
      <c r="K274" s="28">
        <f t="shared" si="471"/>
        <v>5160.848</v>
      </c>
      <c r="L274" s="28">
        <f t="shared" si="482"/>
        <v>717.6</v>
      </c>
      <c r="M274" s="28">
        <f t="shared" si="468"/>
        <v>2209.7152000000001</v>
      </c>
      <c r="N274" s="28">
        <f t="shared" si="477"/>
        <v>5153.5792000000001</v>
      </c>
      <c r="O274" s="37">
        <f>1350.12*3</f>
        <v>4050.3599999999997</v>
      </c>
      <c r="P274" s="28">
        <f t="shared" si="474"/>
        <v>15327.888000000001</v>
      </c>
      <c r="Q274" s="37">
        <f>38292.16-O274</f>
        <v>34241.800000000003</v>
      </c>
      <c r="R274" s="28">
        <f t="shared" si="464"/>
        <v>47652.250799999994</v>
      </c>
      <c r="S274" s="28">
        <f t="shared" si="475"/>
        <v>11032.0272</v>
      </c>
      <c r="T274" s="28">
        <f t="shared" si="480"/>
        <v>25035.749200000006</v>
      </c>
    </row>
    <row r="275" spans="1:20" s="13" customFormat="1" ht="12">
      <c r="A275" s="10">
        <f t="shared" si="483"/>
        <v>258</v>
      </c>
      <c r="B275" s="23" t="s">
        <v>361</v>
      </c>
      <c r="C275" s="11" t="s">
        <v>373</v>
      </c>
      <c r="D275" s="11" t="s">
        <v>312</v>
      </c>
      <c r="E275" s="10" t="s">
        <v>43</v>
      </c>
      <c r="F275" s="10" t="s">
        <v>28</v>
      </c>
      <c r="G275" s="12">
        <v>40000</v>
      </c>
      <c r="H275" s="12">
        <v>4239.3999999999996</v>
      </c>
      <c r="I275" s="12">
        <v>0</v>
      </c>
      <c r="J275" s="12">
        <f t="shared" si="479"/>
        <v>1148</v>
      </c>
      <c r="K275" s="12">
        <f t="shared" si="471"/>
        <v>2839.9999999999995</v>
      </c>
      <c r="L275" s="12">
        <f t="shared" si="476"/>
        <v>460</v>
      </c>
      <c r="M275" s="28">
        <f t="shared" si="468"/>
        <v>1216</v>
      </c>
      <c r="N275" s="12">
        <f t="shared" si="477"/>
        <v>2836</v>
      </c>
      <c r="O275" s="37">
        <v>0</v>
      </c>
      <c r="P275" s="12">
        <f t="shared" si="474"/>
        <v>8500</v>
      </c>
      <c r="Q275" s="35">
        <v>16056.79</v>
      </c>
      <c r="R275" s="12">
        <f t="shared" si="464"/>
        <v>22660.190000000002</v>
      </c>
      <c r="S275" s="12">
        <f t="shared" si="475"/>
        <v>6136</v>
      </c>
      <c r="T275" s="28">
        <f t="shared" si="480"/>
        <v>17339.809999999998</v>
      </c>
    </row>
    <row r="276" spans="1:20" s="13" customFormat="1" ht="12">
      <c r="A276" s="10">
        <f t="shared" si="483"/>
        <v>259</v>
      </c>
      <c r="B276" s="23" t="s">
        <v>361</v>
      </c>
      <c r="C276" s="11" t="s">
        <v>374</v>
      </c>
      <c r="D276" s="11" t="s">
        <v>36</v>
      </c>
      <c r="E276" s="10" t="s">
        <v>43</v>
      </c>
      <c r="F276" s="10" t="s">
        <v>28</v>
      </c>
      <c r="G276" s="12">
        <v>30000</v>
      </c>
      <c r="H276" s="12">
        <v>0</v>
      </c>
      <c r="I276" s="12">
        <v>0</v>
      </c>
      <c r="J276" s="12">
        <f t="shared" si="479"/>
        <v>861</v>
      </c>
      <c r="K276" s="12">
        <f t="shared" si="471"/>
        <v>2130</v>
      </c>
      <c r="L276" s="12">
        <f t="shared" si="476"/>
        <v>345</v>
      </c>
      <c r="M276" s="28">
        <f t="shared" si="468"/>
        <v>912</v>
      </c>
      <c r="N276" s="12">
        <f t="shared" si="477"/>
        <v>2127</v>
      </c>
      <c r="O276" s="37">
        <v>0</v>
      </c>
      <c r="P276" s="12">
        <f t="shared" si="474"/>
        <v>6375</v>
      </c>
      <c r="Q276" s="35">
        <v>17271.11</v>
      </c>
      <c r="R276" s="12">
        <f t="shared" si="464"/>
        <v>19044.11</v>
      </c>
      <c r="S276" s="12">
        <f t="shared" si="475"/>
        <v>4602</v>
      </c>
      <c r="T276" s="28">
        <f t="shared" si="480"/>
        <v>10955.89</v>
      </c>
    </row>
    <row r="277" spans="1:20" s="30" customFormat="1" ht="12">
      <c r="A277" s="10">
        <f t="shared" si="483"/>
        <v>260</v>
      </c>
      <c r="B277" s="23" t="s">
        <v>361</v>
      </c>
      <c r="C277" s="11" t="s">
        <v>375</v>
      </c>
      <c r="D277" s="11" t="s">
        <v>36</v>
      </c>
      <c r="E277" s="10" t="s">
        <v>27</v>
      </c>
      <c r="F277" s="10" t="s">
        <v>28</v>
      </c>
      <c r="G277" s="12">
        <v>30000</v>
      </c>
      <c r="H277" s="12">
        <v>0</v>
      </c>
      <c r="I277" s="12">
        <v>0</v>
      </c>
      <c r="J277" s="12">
        <f t="shared" si="479"/>
        <v>861</v>
      </c>
      <c r="K277" s="12">
        <f t="shared" si="471"/>
        <v>2130</v>
      </c>
      <c r="L277" s="12">
        <f t="shared" si="476"/>
        <v>345</v>
      </c>
      <c r="M277" s="28">
        <f t="shared" si="468"/>
        <v>912</v>
      </c>
      <c r="N277" s="12">
        <f t="shared" si="477"/>
        <v>2127</v>
      </c>
      <c r="O277" s="37">
        <v>0</v>
      </c>
      <c r="P277" s="12">
        <f t="shared" si="474"/>
        <v>6375</v>
      </c>
      <c r="Q277" s="35">
        <v>5046</v>
      </c>
      <c r="R277" s="12">
        <f t="shared" si="464"/>
        <v>6819</v>
      </c>
      <c r="S277" s="12">
        <f t="shared" si="475"/>
        <v>4602</v>
      </c>
      <c r="T277" s="28">
        <f t="shared" si="480"/>
        <v>23181</v>
      </c>
    </row>
    <row r="278" spans="1:20" s="13" customFormat="1" ht="12">
      <c r="A278" s="10">
        <f t="shared" si="483"/>
        <v>261</v>
      </c>
      <c r="B278" s="23" t="s">
        <v>361</v>
      </c>
      <c r="C278" s="11" t="s">
        <v>376</v>
      </c>
      <c r="D278" s="11" t="s">
        <v>36</v>
      </c>
      <c r="E278" s="10" t="s">
        <v>27</v>
      </c>
      <c r="F278" s="10" t="s">
        <v>39</v>
      </c>
      <c r="G278" s="12">
        <v>30000</v>
      </c>
      <c r="H278" s="12">
        <v>0</v>
      </c>
      <c r="I278" s="12">
        <v>0</v>
      </c>
      <c r="J278" s="12">
        <f t="shared" si="479"/>
        <v>861</v>
      </c>
      <c r="K278" s="12">
        <f t="shared" si="471"/>
        <v>2130</v>
      </c>
      <c r="L278" s="12">
        <f t="shared" si="476"/>
        <v>345</v>
      </c>
      <c r="M278" s="28">
        <f t="shared" si="468"/>
        <v>912</v>
      </c>
      <c r="N278" s="12">
        <f t="shared" si="477"/>
        <v>2127</v>
      </c>
      <c r="O278" s="37">
        <v>0</v>
      </c>
      <c r="P278" s="12">
        <f t="shared" si="474"/>
        <v>6375</v>
      </c>
      <c r="Q278" s="35">
        <v>0</v>
      </c>
      <c r="R278" s="12">
        <f t="shared" si="464"/>
        <v>1773</v>
      </c>
      <c r="S278" s="12">
        <f t="shared" si="475"/>
        <v>4602</v>
      </c>
      <c r="T278" s="28">
        <f t="shared" si="480"/>
        <v>28227</v>
      </c>
    </row>
    <row r="279" spans="1:20" s="30" customFormat="1" ht="12">
      <c r="A279" s="10">
        <f t="shared" si="483"/>
        <v>262</v>
      </c>
      <c r="B279" s="23" t="s">
        <v>361</v>
      </c>
      <c r="C279" s="11" t="s">
        <v>340</v>
      </c>
      <c r="D279" s="11" t="s">
        <v>1039</v>
      </c>
      <c r="E279" s="10" t="s">
        <v>27</v>
      </c>
      <c r="F279" s="10" t="s">
        <v>39</v>
      </c>
      <c r="G279" s="12">
        <f>22000+8000</f>
        <v>30000</v>
      </c>
      <c r="H279" s="12">
        <v>0</v>
      </c>
      <c r="I279" s="12">
        <v>0</v>
      </c>
      <c r="J279" s="12">
        <f>+G279*2.87%</f>
        <v>861</v>
      </c>
      <c r="K279" s="12">
        <f>G279*7.1%</f>
        <v>2130</v>
      </c>
      <c r="L279" s="12">
        <f>G279*1.15%</f>
        <v>345</v>
      </c>
      <c r="M279" s="28">
        <f>+G279*3.04%</f>
        <v>912</v>
      </c>
      <c r="N279" s="12">
        <f>G279*7.09%</f>
        <v>2127</v>
      </c>
      <c r="O279" s="37">
        <v>0</v>
      </c>
      <c r="P279" s="12">
        <f>J279+K279+L279+M279+N279</f>
        <v>6375</v>
      </c>
      <c r="Q279" s="37">
        <v>4046</v>
      </c>
      <c r="R279" s="28">
        <f>+J279+M279+O279+Q279+H279+I279</f>
        <v>5819</v>
      </c>
      <c r="S279" s="28">
        <f>+N279+L279+K279</f>
        <v>4602</v>
      </c>
      <c r="T279" s="28">
        <f>+G279-R279</f>
        <v>24181</v>
      </c>
    </row>
    <row r="280" spans="1:20" s="30" customFormat="1" ht="12">
      <c r="A280" s="10">
        <f t="shared" si="483"/>
        <v>263</v>
      </c>
      <c r="B280" s="23" t="s">
        <v>377</v>
      </c>
      <c r="C280" s="36" t="s">
        <v>378</v>
      </c>
      <c r="D280" s="36" t="s">
        <v>379</v>
      </c>
      <c r="E280" s="15" t="s">
        <v>27</v>
      </c>
      <c r="F280" s="15" t="s">
        <v>28</v>
      </c>
      <c r="G280" s="28">
        <v>70405.62</v>
      </c>
      <c r="H280" s="28">
        <v>5444.81</v>
      </c>
      <c r="I280" s="28">
        <v>0</v>
      </c>
      <c r="J280" s="28">
        <f t="shared" si="479"/>
        <v>2020.6412939999998</v>
      </c>
      <c r="K280" s="28">
        <f t="shared" ref="K280:K281" si="484">G280*7.1%</f>
        <v>4998.7990199999995</v>
      </c>
      <c r="L280" s="28">
        <f t="shared" ref="L280" si="485">62400*1.15%</f>
        <v>717.6</v>
      </c>
      <c r="M280" s="28">
        <f t="shared" ref="M280:M281" si="486">+G280*3.04%</f>
        <v>2140.3308480000001</v>
      </c>
      <c r="N280" s="28">
        <f t="shared" ref="N280:N281" si="487">G280*7.09%</f>
        <v>4991.7584580000002</v>
      </c>
      <c r="O280" s="37">
        <v>0</v>
      </c>
      <c r="P280" s="28">
        <f t="shared" ref="P280:P281" si="488">J280+K280+L280+M280+N280</f>
        <v>14869.12962</v>
      </c>
      <c r="Q280" s="37">
        <v>40901.440000000002</v>
      </c>
      <c r="R280" s="28">
        <f t="shared" si="464"/>
        <v>50507.222141999999</v>
      </c>
      <c r="S280" s="28">
        <f t="shared" ref="S280:S281" si="489">+N280+L280+K280</f>
        <v>10708.157478000001</v>
      </c>
      <c r="T280" s="28">
        <f t="shared" si="480"/>
        <v>19898.397857999997</v>
      </c>
    </row>
    <row r="281" spans="1:20" s="30" customFormat="1" ht="12">
      <c r="A281" s="10">
        <f t="shared" si="483"/>
        <v>264</v>
      </c>
      <c r="B281" s="23" t="s">
        <v>377</v>
      </c>
      <c r="C281" s="11" t="s">
        <v>380</v>
      </c>
      <c r="D281" s="11" t="s">
        <v>103</v>
      </c>
      <c r="E281" s="10" t="s">
        <v>27</v>
      </c>
      <c r="F281" s="10" t="s">
        <v>28</v>
      </c>
      <c r="G281" s="12">
        <v>43234.53</v>
      </c>
      <c r="H281" s="12">
        <v>3342.63</v>
      </c>
      <c r="I281" s="12">
        <v>0</v>
      </c>
      <c r="J281" s="12">
        <f t="shared" si="479"/>
        <v>1240.831011</v>
      </c>
      <c r="K281" s="12">
        <f t="shared" si="484"/>
        <v>3069.6516299999998</v>
      </c>
      <c r="L281" s="12">
        <f t="shared" ref="L281" si="490">G281*1.15%</f>
        <v>497.19709499999999</v>
      </c>
      <c r="M281" s="28">
        <f t="shared" si="486"/>
        <v>1314.329712</v>
      </c>
      <c r="N281" s="12">
        <f t="shared" si="487"/>
        <v>3065.3281770000003</v>
      </c>
      <c r="O281" s="37">
        <v>0</v>
      </c>
      <c r="P281" s="12">
        <f t="shared" si="488"/>
        <v>9187.3376250000001</v>
      </c>
      <c r="Q281" s="35">
        <v>30422.71</v>
      </c>
      <c r="R281" s="12">
        <f t="shared" si="464"/>
        <v>36320.500722999997</v>
      </c>
      <c r="S281" s="12">
        <f t="shared" si="489"/>
        <v>6632.1769020000002</v>
      </c>
      <c r="T281" s="28">
        <f t="shared" si="480"/>
        <v>6914.0292770000015</v>
      </c>
    </row>
    <row r="282" spans="1:20" s="30" customFormat="1" ht="12">
      <c r="A282" s="10">
        <f t="shared" si="483"/>
        <v>265</v>
      </c>
      <c r="B282" s="23" t="s">
        <v>381</v>
      </c>
      <c r="C282" s="36" t="s">
        <v>382</v>
      </c>
      <c r="D282" s="36" t="s">
        <v>360</v>
      </c>
      <c r="E282" s="15" t="s">
        <v>27</v>
      </c>
      <c r="F282" s="15" t="s">
        <v>28</v>
      </c>
      <c r="G282" s="28">
        <v>109213.93</v>
      </c>
      <c r="H282" s="28">
        <v>19447.669999999998</v>
      </c>
      <c r="I282" s="28">
        <v>0</v>
      </c>
      <c r="J282" s="28">
        <f t="shared" si="479"/>
        <v>3134.4397909999998</v>
      </c>
      <c r="K282" s="28">
        <f t="shared" ref="K282" si="491">G282*7.1%</f>
        <v>7754.1890299999986</v>
      </c>
      <c r="L282" s="28">
        <f t="shared" ref="L282" si="492">62400*1.15%</f>
        <v>717.6</v>
      </c>
      <c r="M282" s="28">
        <f t="shared" ref="M282:M295" si="493">+G282*3.04%</f>
        <v>3320.1034719999998</v>
      </c>
      <c r="N282" s="28">
        <f t="shared" ref="N282" si="494">G282*7.09%</f>
        <v>7743.2676369999999</v>
      </c>
      <c r="O282" s="37">
        <v>0</v>
      </c>
      <c r="P282" s="28">
        <f t="shared" ref="P282" si="495">J282+K282+L282+M282+N282</f>
        <v>22669.59993</v>
      </c>
      <c r="Q282" s="37">
        <v>51600.9</v>
      </c>
      <c r="R282" s="28">
        <f t="shared" si="464"/>
        <v>77503.113263000007</v>
      </c>
      <c r="S282" s="28">
        <f t="shared" ref="S282:S287" si="496">+N282+L282+K282</f>
        <v>16215.056666999997</v>
      </c>
      <c r="T282" s="28">
        <f t="shared" si="480"/>
        <v>31710.816736999986</v>
      </c>
    </row>
    <row r="283" spans="1:20" s="30" customFormat="1" ht="12">
      <c r="A283" s="10">
        <f t="shared" si="483"/>
        <v>266</v>
      </c>
      <c r="B283" s="23" t="s">
        <v>381</v>
      </c>
      <c r="C283" s="36" t="s">
        <v>383</v>
      </c>
      <c r="D283" s="36" t="s">
        <v>62</v>
      </c>
      <c r="E283" s="15" t="s">
        <v>27</v>
      </c>
      <c r="F283" s="15" t="s">
        <v>39</v>
      </c>
      <c r="G283" s="28">
        <v>30000</v>
      </c>
      <c r="H283" s="28">
        <v>0</v>
      </c>
      <c r="I283" s="28">
        <v>0</v>
      </c>
      <c r="J283" s="28">
        <f>+G283*2.87%</f>
        <v>861</v>
      </c>
      <c r="K283" s="28">
        <f>G283*7.1%</f>
        <v>2130</v>
      </c>
      <c r="L283" s="28">
        <f>G283*1.15%</f>
        <v>345</v>
      </c>
      <c r="M283" s="28">
        <f>+G283*3.04%</f>
        <v>912</v>
      </c>
      <c r="N283" s="28">
        <f>G283*7.09%</f>
        <v>2127</v>
      </c>
      <c r="O283" s="37">
        <v>0</v>
      </c>
      <c r="P283" s="28">
        <f>J283+K283+L283+M283+N283</f>
        <v>6375</v>
      </c>
      <c r="Q283" s="37">
        <v>1546</v>
      </c>
      <c r="R283" s="28">
        <f>+J283+M283+O283+Q283+H283+I283</f>
        <v>3319</v>
      </c>
      <c r="S283" s="28">
        <f t="shared" si="496"/>
        <v>4602</v>
      </c>
      <c r="T283" s="28">
        <f>+G283-R283</f>
        <v>26681</v>
      </c>
    </row>
    <row r="284" spans="1:20" s="13" customFormat="1" ht="12">
      <c r="A284" s="10">
        <f t="shared" si="483"/>
        <v>267</v>
      </c>
      <c r="B284" s="23" t="s">
        <v>381</v>
      </c>
      <c r="C284" s="36" t="s">
        <v>384</v>
      </c>
      <c r="D284" s="36" t="s">
        <v>62</v>
      </c>
      <c r="E284" s="15" t="s">
        <v>43</v>
      </c>
      <c r="F284" s="15" t="s">
        <v>28</v>
      </c>
      <c r="G284" s="28">
        <v>30000</v>
      </c>
      <c r="H284" s="28">
        <v>0</v>
      </c>
      <c r="I284" s="28">
        <v>0</v>
      </c>
      <c r="J284" s="28">
        <f>+G284*2.87%</f>
        <v>861</v>
      </c>
      <c r="K284" s="28">
        <f>G284*7.1%</f>
        <v>2130</v>
      </c>
      <c r="L284" s="28">
        <f>G284*1.15%</f>
        <v>345</v>
      </c>
      <c r="M284" s="28">
        <v>912</v>
      </c>
      <c r="N284" s="28">
        <f>G284*7.09%</f>
        <v>2127</v>
      </c>
      <c r="O284" s="37">
        <v>0</v>
      </c>
      <c r="P284" s="28">
        <f>J284+K284+L284+M284+N284</f>
        <v>6375</v>
      </c>
      <c r="Q284" s="37">
        <v>3822</v>
      </c>
      <c r="R284" s="28">
        <f>+J284+M284+O284+Q284+H284+I284</f>
        <v>5595</v>
      </c>
      <c r="S284" s="28">
        <f t="shared" si="496"/>
        <v>4602</v>
      </c>
      <c r="T284" s="28">
        <f>+G284-R284</f>
        <v>24405</v>
      </c>
    </row>
    <row r="285" spans="1:20" s="13" customFormat="1" ht="12">
      <c r="A285" s="10">
        <f t="shared" si="483"/>
        <v>268</v>
      </c>
      <c r="B285" s="23" t="s">
        <v>381</v>
      </c>
      <c r="C285" s="36" t="s">
        <v>1027</v>
      </c>
      <c r="D285" s="36" t="s">
        <v>1028</v>
      </c>
      <c r="E285" s="15" t="s">
        <v>27</v>
      </c>
      <c r="F285" s="15" t="s">
        <v>28</v>
      </c>
      <c r="G285" s="28">
        <v>30000</v>
      </c>
      <c r="H285" s="28">
        <v>0</v>
      </c>
      <c r="I285" s="28">
        <v>0</v>
      </c>
      <c r="J285" s="28">
        <f>+G285*2.87%</f>
        <v>861</v>
      </c>
      <c r="K285" s="28">
        <f>G285*7.1%</f>
        <v>2130</v>
      </c>
      <c r="L285" s="28">
        <f>G285*1.15%</f>
        <v>345</v>
      </c>
      <c r="M285" s="28">
        <v>912</v>
      </c>
      <c r="N285" s="28">
        <f>G285*7.09%</f>
        <v>2127</v>
      </c>
      <c r="O285" s="37">
        <v>0</v>
      </c>
      <c r="P285" s="28">
        <f>J285+K285+L285+M285+N285</f>
        <v>6375</v>
      </c>
      <c r="Q285" s="35">
        <v>0</v>
      </c>
      <c r="R285" s="28">
        <f>+J285+M285+O285+Q285+H285+I285</f>
        <v>1773</v>
      </c>
      <c r="S285" s="28">
        <f t="shared" si="496"/>
        <v>4602</v>
      </c>
      <c r="T285" s="28">
        <f>+G285-R285</f>
        <v>28227</v>
      </c>
    </row>
    <row r="286" spans="1:20" s="13" customFormat="1" ht="12">
      <c r="A286" s="10">
        <f t="shared" si="483"/>
        <v>269</v>
      </c>
      <c r="B286" s="23" t="s">
        <v>381</v>
      </c>
      <c r="C286" s="36" t="s">
        <v>385</v>
      </c>
      <c r="D286" s="36" t="s">
        <v>312</v>
      </c>
      <c r="E286" s="15" t="s">
        <v>43</v>
      </c>
      <c r="F286" s="15" t="s">
        <v>28</v>
      </c>
      <c r="G286" s="28">
        <v>34500</v>
      </c>
      <c r="H286" s="28">
        <v>0</v>
      </c>
      <c r="I286" s="28">
        <v>0</v>
      </c>
      <c r="J286" s="28">
        <f>+G286*2.87%</f>
        <v>990.15</v>
      </c>
      <c r="K286" s="28">
        <f>G286*7.1%</f>
        <v>2449.5</v>
      </c>
      <c r="L286" s="28">
        <f>G286*1.15%</f>
        <v>396.75</v>
      </c>
      <c r="M286" s="28">
        <f>+G286*3.04%</f>
        <v>1048.8</v>
      </c>
      <c r="N286" s="28">
        <f>G286*7.09%</f>
        <v>2446.0500000000002</v>
      </c>
      <c r="O286" s="37">
        <v>1350.12</v>
      </c>
      <c r="P286" s="28">
        <f>J286+K286+L286+M286+N286</f>
        <v>7331.25</v>
      </c>
      <c r="Q286" s="37">
        <f>15108.52-1190.12</f>
        <v>13918.400000000001</v>
      </c>
      <c r="R286" s="28">
        <f>+J286+M286+O286+Q286+H286+I286</f>
        <v>17307.47</v>
      </c>
      <c r="S286" s="28">
        <f t="shared" si="496"/>
        <v>5292.3</v>
      </c>
      <c r="T286" s="28">
        <f>+G286-R286</f>
        <v>17192.53</v>
      </c>
    </row>
    <row r="287" spans="1:20" s="13" customFormat="1" ht="12">
      <c r="A287" s="10">
        <f t="shared" si="483"/>
        <v>270</v>
      </c>
      <c r="B287" s="23" t="s">
        <v>386</v>
      </c>
      <c r="C287" s="11" t="s">
        <v>387</v>
      </c>
      <c r="D287" s="11" t="s">
        <v>256</v>
      </c>
      <c r="E287" s="10" t="s">
        <v>27</v>
      </c>
      <c r="F287" s="10" t="s">
        <v>28</v>
      </c>
      <c r="G287" s="12">
        <v>64697.25</v>
      </c>
      <c r="H287" s="12">
        <v>14895.68</v>
      </c>
      <c r="I287" s="12">
        <v>0</v>
      </c>
      <c r="J287" s="12">
        <f t="shared" si="479"/>
        <v>1856.8110750000001</v>
      </c>
      <c r="K287" s="12">
        <f t="shared" ref="K287" si="497">G287*7.1%</f>
        <v>4593.5047499999991</v>
      </c>
      <c r="L287" s="12">
        <f t="shared" ref="L287" si="498">62400*1.15%</f>
        <v>717.6</v>
      </c>
      <c r="M287" s="28">
        <f t="shared" si="493"/>
        <v>1966.7963999999999</v>
      </c>
      <c r="N287" s="12">
        <f t="shared" ref="N287" si="499">G287*7.09%</f>
        <v>4587.0350250000001</v>
      </c>
      <c r="O287" s="35">
        <v>1350.12</v>
      </c>
      <c r="P287" s="12">
        <f t="shared" ref="P287" si="500">J287+K287+L287+M287+N287</f>
        <v>13721.74725</v>
      </c>
      <c r="Q287" s="14">
        <f>2338.59-1190.12</f>
        <v>1148.4700000000003</v>
      </c>
      <c r="R287" s="12">
        <f t="shared" si="464"/>
        <v>21217.877475000001</v>
      </c>
      <c r="S287" s="12">
        <f t="shared" si="496"/>
        <v>9898.1397749999996</v>
      </c>
      <c r="T287" s="28">
        <f t="shared" si="480"/>
        <v>43479.372524999999</v>
      </c>
    </row>
    <row r="288" spans="1:20" s="13" customFormat="1" ht="12">
      <c r="A288" s="10">
        <f t="shared" si="483"/>
        <v>271</v>
      </c>
      <c r="B288" s="23" t="s">
        <v>388</v>
      </c>
      <c r="C288" s="11" t="s">
        <v>389</v>
      </c>
      <c r="D288" s="11" t="s">
        <v>390</v>
      </c>
      <c r="E288" s="10" t="s">
        <v>27</v>
      </c>
      <c r="F288" s="10" t="s">
        <v>28</v>
      </c>
      <c r="G288" s="12">
        <v>55000</v>
      </c>
      <c r="H288" s="12">
        <v>2559.6799999999998</v>
      </c>
      <c r="I288" s="12">
        <v>0</v>
      </c>
      <c r="J288" s="12">
        <f t="shared" ref="J288" si="501">+G288*2.87%</f>
        <v>1578.5</v>
      </c>
      <c r="K288" s="12">
        <f t="shared" ref="K288" si="502">G288*7.1%</f>
        <v>3904.9999999999995</v>
      </c>
      <c r="L288" s="12">
        <f t="shared" ref="L288" si="503">G288*1.15%</f>
        <v>632.5</v>
      </c>
      <c r="M288" s="28">
        <f t="shared" ref="M288" si="504">+G288*3.04%</f>
        <v>1672</v>
      </c>
      <c r="N288" s="12">
        <f t="shared" ref="N288" si="505">G288*7.09%</f>
        <v>3899.5000000000005</v>
      </c>
      <c r="O288" s="37">
        <v>0</v>
      </c>
      <c r="P288" s="12">
        <f t="shared" ref="P288" si="506">J288+K288+L288+M288+N288</f>
        <v>11687.5</v>
      </c>
      <c r="Q288" s="35">
        <v>0</v>
      </c>
      <c r="R288" s="12">
        <f t="shared" ref="R288" si="507">+J288+M288+O288+Q288+H288+I288</f>
        <v>5810.18</v>
      </c>
      <c r="S288" s="12">
        <f t="shared" ref="S288" si="508">+N288+L288+K288</f>
        <v>8437</v>
      </c>
      <c r="T288" s="28">
        <f t="shared" ref="T288" si="509">+G288-R288</f>
        <v>49189.82</v>
      </c>
    </row>
    <row r="289" spans="1:20" s="13" customFormat="1" ht="12">
      <c r="A289" s="10">
        <f t="shared" si="483"/>
        <v>272</v>
      </c>
      <c r="B289" s="23" t="s">
        <v>391</v>
      </c>
      <c r="C289" s="11" t="s">
        <v>392</v>
      </c>
      <c r="D289" s="11" t="s">
        <v>204</v>
      </c>
      <c r="E289" s="10" t="s">
        <v>27</v>
      </c>
      <c r="F289" s="10" t="s">
        <v>39</v>
      </c>
      <c r="G289" s="12">
        <v>89100</v>
      </c>
      <c r="H289" s="12">
        <v>16598.169999999998</v>
      </c>
      <c r="I289" s="12">
        <v>0</v>
      </c>
      <c r="J289" s="12">
        <f t="shared" si="479"/>
        <v>2557.17</v>
      </c>
      <c r="K289" s="12">
        <f t="shared" ref="K289:K295" si="510">G289*7.1%</f>
        <v>6326.0999999999995</v>
      </c>
      <c r="L289" s="12">
        <f t="shared" ref="L289:L295" si="511">62400*1.15%</f>
        <v>717.6</v>
      </c>
      <c r="M289" s="28">
        <f t="shared" si="493"/>
        <v>2708.64</v>
      </c>
      <c r="N289" s="12">
        <f t="shared" ref="N289:N295" si="512">G289*7.09%</f>
        <v>6317.1900000000005</v>
      </c>
      <c r="O289" s="37">
        <v>0</v>
      </c>
      <c r="P289" s="12">
        <f t="shared" ref="P289:P295" si="513">J289+K289+L289+M289+N289</f>
        <v>18626.7</v>
      </c>
      <c r="Q289" s="35">
        <v>40133.410000000003</v>
      </c>
      <c r="R289" s="12">
        <f t="shared" si="464"/>
        <v>61997.39</v>
      </c>
      <c r="S289" s="12">
        <f t="shared" ref="S289:S295" si="514">+N289+L289+K289</f>
        <v>13360.89</v>
      </c>
      <c r="T289" s="28">
        <f t="shared" si="480"/>
        <v>27102.61</v>
      </c>
    </row>
    <row r="290" spans="1:20" s="13" customFormat="1" ht="12">
      <c r="A290" s="10">
        <f t="shared" si="483"/>
        <v>273</v>
      </c>
      <c r="B290" s="23" t="s">
        <v>391</v>
      </c>
      <c r="C290" s="11" t="s">
        <v>393</v>
      </c>
      <c r="D290" s="11" t="s">
        <v>204</v>
      </c>
      <c r="E290" s="10" t="s">
        <v>27</v>
      </c>
      <c r="F290" s="10" t="s">
        <v>39</v>
      </c>
      <c r="G290" s="12">
        <v>95204.77</v>
      </c>
      <c r="H290" s="12">
        <v>18034.16</v>
      </c>
      <c r="I290" s="12">
        <v>0</v>
      </c>
      <c r="J290" s="12">
        <f t="shared" si="479"/>
        <v>2732.3768990000003</v>
      </c>
      <c r="K290" s="12">
        <f t="shared" si="510"/>
        <v>6759.5386699999999</v>
      </c>
      <c r="L290" s="12">
        <f t="shared" si="511"/>
        <v>717.6</v>
      </c>
      <c r="M290" s="28">
        <f t="shared" si="493"/>
        <v>2894.2250080000003</v>
      </c>
      <c r="N290" s="12">
        <f t="shared" si="512"/>
        <v>6750.0181930000008</v>
      </c>
      <c r="O290" s="37">
        <v>0</v>
      </c>
      <c r="P290" s="12">
        <f t="shared" si="513"/>
        <v>19853.75877</v>
      </c>
      <c r="Q290" s="35">
        <v>15747.34</v>
      </c>
      <c r="R290" s="12">
        <f t="shared" si="464"/>
        <v>39408.101907000004</v>
      </c>
      <c r="S290" s="12">
        <f t="shared" si="514"/>
        <v>14227.156863</v>
      </c>
      <c r="T290" s="28">
        <f t="shared" si="480"/>
        <v>55796.668093</v>
      </c>
    </row>
    <row r="291" spans="1:20" s="13" customFormat="1" ht="12">
      <c r="A291" s="10">
        <f t="shared" si="483"/>
        <v>274</v>
      </c>
      <c r="B291" s="23" t="s">
        <v>391</v>
      </c>
      <c r="C291" s="11" t="s">
        <v>394</v>
      </c>
      <c r="D291" s="11" t="s">
        <v>204</v>
      </c>
      <c r="E291" s="10" t="s">
        <v>27</v>
      </c>
      <c r="F291" s="10" t="s">
        <v>39</v>
      </c>
      <c r="G291" s="12">
        <v>99999.91</v>
      </c>
      <c r="H291" s="12">
        <v>18691.650000000001</v>
      </c>
      <c r="I291" s="12">
        <v>0</v>
      </c>
      <c r="J291" s="12">
        <f t="shared" si="479"/>
        <v>2869.997417</v>
      </c>
      <c r="K291" s="12">
        <f t="shared" si="510"/>
        <v>7099.9936099999995</v>
      </c>
      <c r="L291" s="12">
        <f t="shared" si="511"/>
        <v>717.6</v>
      </c>
      <c r="M291" s="28">
        <f t="shared" si="493"/>
        <v>3039.9972640000001</v>
      </c>
      <c r="N291" s="12">
        <f t="shared" si="512"/>
        <v>7089.9936190000008</v>
      </c>
      <c r="O291" s="37">
        <v>0</v>
      </c>
      <c r="P291" s="12">
        <f t="shared" si="513"/>
        <v>20817.581910000001</v>
      </c>
      <c r="Q291" s="35">
        <v>55301.56</v>
      </c>
      <c r="R291" s="12">
        <f t="shared" si="464"/>
        <v>79903.204681000003</v>
      </c>
      <c r="S291" s="12">
        <f t="shared" si="514"/>
        <v>14907.587229000001</v>
      </c>
      <c r="T291" s="28">
        <f t="shared" si="480"/>
        <v>20096.705319000001</v>
      </c>
    </row>
    <row r="292" spans="1:20" s="13" customFormat="1" ht="12">
      <c r="A292" s="10">
        <f t="shared" si="483"/>
        <v>275</v>
      </c>
      <c r="B292" s="23" t="s">
        <v>391</v>
      </c>
      <c r="C292" s="11" t="s">
        <v>395</v>
      </c>
      <c r="D292" s="11" t="s">
        <v>204</v>
      </c>
      <c r="E292" s="10" t="s">
        <v>27</v>
      </c>
      <c r="F292" s="10" t="s">
        <v>39</v>
      </c>
      <c r="G292" s="12">
        <v>89100</v>
      </c>
      <c r="H292" s="12">
        <v>16598.169999999998</v>
      </c>
      <c r="I292" s="12">
        <v>0</v>
      </c>
      <c r="J292" s="12">
        <f t="shared" si="479"/>
        <v>2557.17</v>
      </c>
      <c r="K292" s="12">
        <f t="shared" si="510"/>
        <v>6326.0999999999995</v>
      </c>
      <c r="L292" s="12">
        <f t="shared" si="511"/>
        <v>717.6</v>
      </c>
      <c r="M292" s="28">
        <f t="shared" si="493"/>
        <v>2708.64</v>
      </c>
      <c r="N292" s="12">
        <f t="shared" si="512"/>
        <v>6317.1900000000005</v>
      </c>
      <c r="O292" s="37">
        <v>0</v>
      </c>
      <c r="P292" s="12">
        <f t="shared" si="513"/>
        <v>18626.7</v>
      </c>
      <c r="Q292" s="35">
        <v>1366.51</v>
      </c>
      <c r="R292" s="12">
        <f t="shared" si="464"/>
        <v>23230.489999999998</v>
      </c>
      <c r="S292" s="12">
        <f t="shared" si="514"/>
        <v>13360.89</v>
      </c>
      <c r="T292" s="28">
        <f t="shared" si="480"/>
        <v>65869.510000000009</v>
      </c>
    </row>
    <row r="293" spans="1:20" s="13" customFormat="1" ht="12">
      <c r="A293" s="10">
        <f t="shared" si="483"/>
        <v>276</v>
      </c>
      <c r="B293" s="23" t="s">
        <v>391</v>
      </c>
      <c r="C293" s="11" t="s">
        <v>396</v>
      </c>
      <c r="D293" s="11" t="s">
        <v>204</v>
      </c>
      <c r="E293" s="10" t="s">
        <v>27</v>
      </c>
      <c r="F293" s="10" t="s">
        <v>28</v>
      </c>
      <c r="G293" s="12">
        <v>89100</v>
      </c>
      <c r="H293" s="12">
        <v>16598.169999999998</v>
      </c>
      <c r="I293" s="12">
        <v>0</v>
      </c>
      <c r="J293" s="12">
        <f t="shared" si="479"/>
        <v>2557.17</v>
      </c>
      <c r="K293" s="12">
        <f t="shared" si="510"/>
        <v>6326.0999999999995</v>
      </c>
      <c r="L293" s="12">
        <f t="shared" si="511"/>
        <v>717.6</v>
      </c>
      <c r="M293" s="28">
        <f t="shared" si="493"/>
        <v>2708.64</v>
      </c>
      <c r="N293" s="12">
        <f t="shared" si="512"/>
        <v>6317.1900000000005</v>
      </c>
      <c r="O293" s="35">
        <v>1350.12</v>
      </c>
      <c r="P293" s="12">
        <f t="shared" si="513"/>
        <v>18626.7</v>
      </c>
      <c r="Q293" s="35">
        <f>14074.6-O293</f>
        <v>12724.48</v>
      </c>
      <c r="R293" s="12">
        <f t="shared" si="464"/>
        <v>35938.58</v>
      </c>
      <c r="S293" s="12">
        <f t="shared" si="514"/>
        <v>13360.89</v>
      </c>
      <c r="T293" s="28">
        <f t="shared" si="480"/>
        <v>53161.42</v>
      </c>
    </row>
    <row r="294" spans="1:20" s="13" customFormat="1" ht="12">
      <c r="A294" s="10">
        <f t="shared" si="483"/>
        <v>277</v>
      </c>
      <c r="B294" s="23" t="s">
        <v>391</v>
      </c>
      <c r="C294" s="11" t="s">
        <v>397</v>
      </c>
      <c r="D294" s="11" t="s">
        <v>204</v>
      </c>
      <c r="E294" s="10" t="s">
        <v>27</v>
      </c>
      <c r="F294" s="10" t="s">
        <v>39</v>
      </c>
      <c r="G294" s="12">
        <v>95554.27</v>
      </c>
      <c r="H294" s="12">
        <v>11059.62</v>
      </c>
      <c r="I294" s="12">
        <v>0</v>
      </c>
      <c r="J294" s="12">
        <f t="shared" si="479"/>
        <v>2742.407549</v>
      </c>
      <c r="K294" s="12">
        <f t="shared" si="510"/>
        <v>6784.3531699999994</v>
      </c>
      <c r="L294" s="12">
        <f t="shared" si="511"/>
        <v>717.6</v>
      </c>
      <c r="M294" s="28">
        <f t="shared" si="493"/>
        <v>2904.8498079999999</v>
      </c>
      <c r="N294" s="12">
        <f t="shared" si="512"/>
        <v>6774.797743000001</v>
      </c>
      <c r="O294" s="37">
        <v>0</v>
      </c>
      <c r="P294" s="12">
        <f t="shared" si="513"/>
        <v>19924.008269999998</v>
      </c>
      <c r="Q294" s="35">
        <v>33887.040000000001</v>
      </c>
      <c r="R294" s="12">
        <f t="shared" si="464"/>
        <v>50593.917357000006</v>
      </c>
      <c r="S294" s="12">
        <f t="shared" si="514"/>
        <v>14276.750913</v>
      </c>
      <c r="T294" s="28">
        <f t="shared" si="480"/>
        <v>44960.352642999998</v>
      </c>
    </row>
    <row r="295" spans="1:20" s="30" customFormat="1" ht="12">
      <c r="A295" s="10">
        <f t="shared" si="483"/>
        <v>278</v>
      </c>
      <c r="B295" s="23" t="s">
        <v>391</v>
      </c>
      <c r="C295" s="11" t="s">
        <v>398</v>
      </c>
      <c r="D295" s="11" t="s">
        <v>204</v>
      </c>
      <c r="E295" s="10" t="s">
        <v>27</v>
      </c>
      <c r="F295" s="10" t="s">
        <v>28</v>
      </c>
      <c r="G295" s="12">
        <v>87464.12</v>
      </c>
      <c r="H295" s="12">
        <v>12449.77</v>
      </c>
      <c r="I295" s="12">
        <v>0</v>
      </c>
      <c r="J295" s="12">
        <f t="shared" si="479"/>
        <v>2510.2202439999996</v>
      </c>
      <c r="K295" s="12">
        <f t="shared" si="510"/>
        <v>6209.9525199999989</v>
      </c>
      <c r="L295" s="12">
        <f t="shared" si="511"/>
        <v>717.6</v>
      </c>
      <c r="M295" s="28">
        <f t="shared" si="493"/>
        <v>2658.9092479999999</v>
      </c>
      <c r="N295" s="12">
        <f t="shared" si="512"/>
        <v>6201.2061080000003</v>
      </c>
      <c r="O295" s="37">
        <v>0</v>
      </c>
      <c r="P295" s="12">
        <f t="shared" si="513"/>
        <v>18297.88812</v>
      </c>
      <c r="Q295" s="12">
        <v>14649.74</v>
      </c>
      <c r="R295" s="12">
        <f t="shared" si="464"/>
        <v>32268.639491999998</v>
      </c>
      <c r="S295" s="12">
        <f t="shared" si="514"/>
        <v>13128.758628</v>
      </c>
      <c r="T295" s="28">
        <f t="shared" si="480"/>
        <v>55195.480507999993</v>
      </c>
    </row>
    <row r="296" spans="1:20" s="13" customFormat="1" ht="12">
      <c r="A296" s="54"/>
      <c r="B296" s="54" t="s">
        <v>399</v>
      </c>
      <c r="C296" s="55"/>
      <c r="D296" s="55"/>
      <c r="E296" s="56"/>
      <c r="F296" s="56"/>
      <c r="G296" s="57"/>
      <c r="H296" s="57"/>
      <c r="I296" s="57"/>
      <c r="J296" s="57"/>
      <c r="K296" s="57"/>
      <c r="L296" s="57"/>
      <c r="M296" s="57"/>
      <c r="N296" s="57"/>
      <c r="O296" s="58"/>
      <c r="P296" s="57"/>
      <c r="Q296" s="57"/>
      <c r="R296" s="57"/>
      <c r="S296" s="57"/>
      <c r="T296" s="59"/>
    </row>
    <row r="297" spans="1:20" s="13" customFormat="1" ht="12">
      <c r="A297" s="10">
        <f>+A295+1</f>
        <v>279</v>
      </c>
      <c r="B297" s="23" t="s">
        <v>293</v>
      </c>
      <c r="C297" s="11" t="s">
        <v>400</v>
      </c>
      <c r="D297" s="11" t="s">
        <v>132</v>
      </c>
      <c r="E297" s="10" t="s">
        <v>27</v>
      </c>
      <c r="F297" s="10" t="s">
        <v>28</v>
      </c>
      <c r="G297" s="12">
        <v>195500</v>
      </c>
      <c r="H297" s="12">
        <v>34819.21</v>
      </c>
      <c r="I297" s="12">
        <v>0</v>
      </c>
      <c r="J297" s="12">
        <f t="shared" ref="J297:J356" si="515">+G297*2.87%</f>
        <v>5610.85</v>
      </c>
      <c r="K297" s="12">
        <f t="shared" ref="K297" si="516">G297*7.1%</f>
        <v>13880.499999999998</v>
      </c>
      <c r="L297" s="12">
        <f t="shared" ref="L297" si="517">62400*1.15%</f>
        <v>717.6</v>
      </c>
      <c r="M297" s="28">
        <f>162625*3.04%</f>
        <v>4943.8</v>
      </c>
      <c r="N297" s="12">
        <f>156000*7.09%</f>
        <v>11060.400000000001</v>
      </c>
      <c r="O297" s="37">
        <v>0</v>
      </c>
      <c r="P297" s="12">
        <f t="shared" ref="P297" si="518">J297+K297+L297+M297+N297</f>
        <v>36213.149999999994</v>
      </c>
      <c r="Q297" s="35">
        <v>2962.51</v>
      </c>
      <c r="R297" s="12">
        <f t="shared" si="464"/>
        <v>48336.37</v>
      </c>
      <c r="S297" s="12">
        <f t="shared" ref="S297" si="519">+N297+L297+K297</f>
        <v>25658.5</v>
      </c>
      <c r="T297" s="28">
        <f t="shared" ref="T297:T356" si="520">+G297-R297</f>
        <v>147163.63</v>
      </c>
    </row>
    <row r="298" spans="1:20" s="13" customFormat="1" ht="12">
      <c r="A298" s="10">
        <f>+A297+1</f>
        <v>280</v>
      </c>
      <c r="B298" s="23" t="s">
        <v>293</v>
      </c>
      <c r="C298" s="36" t="s">
        <v>401</v>
      </c>
      <c r="D298" s="36" t="s">
        <v>103</v>
      </c>
      <c r="E298" s="15" t="s">
        <v>27</v>
      </c>
      <c r="F298" s="15" t="s">
        <v>28</v>
      </c>
      <c r="G298" s="28">
        <v>41175.75</v>
      </c>
      <c r="H298" s="28">
        <v>608.59</v>
      </c>
      <c r="I298" s="28">
        <v>0</v>
      </c>
      <c r="J298" s="28">
        <f t="shared" si="515"/>
        <v>1181.744025</v>
      </c>
      <c r="K298" s="28">
        <f>G298*7.1%</f>
        <v>2923.4782499999997</v>
      </c>
      <c r="L298" s="28">
        <f t="shared" ref="L298:L299" si="521">G298*1.15%</f>
        <v>473.52112499999998</v>
      </c>
      <c r="M298" s="28">
        <f t="shared" ref="M298:M299" si="522">+G298*3.04%</f>
        <v>1251.7428</v>
      </c>
      <c r="N298" s="28">
        <f t="shared" ref="N298:N299" si="523">G298*7.09%</f>
        <v>2919.3606750000004</v>
      </c>
      <c r="O298" s="37">
        <v>0</v>
      </c>
      <c r="P298" s="28">
        <f>J298+K298+L298+M298+N298</f>
        <v>8749.8468750000011</v>
      </c>
      <c r="Q298" s="37">
        <v>26812.85</v>
      </c>
      <c r="R298" s="28">
        <f>+J298+M298+O298+Q298+H298+I298</f>
        <v>29854.926824999999</v>
      </c>
      <c r="S298" s="28">
        <f>+N298+L298+K298</f>
        <v>6316.3600499999993</v>
      </c>
      <c r="T298" s="28">
        <f t="shared" si="520"/>
        <v>11320.823175000001</v>
      </c>
    </row>
    <row r="299" spans="1:20" s="13" customFormat="1" ht="12">
      <c r="A299" s="10">
        <f t="shared" ref="A299:A362" si="524">+A298+1</f>
        <v>281</v>
      </c>
      <c r="B299" s="23" t="s">
        <v>293</v>
      </c>
      <c r="C299" s="11" t="s">
        <v>402</v>
      </c>
      <c r="D299" s="11" t="s">
        <v>312</v>
      </c>
      <c r="E299" s="10" t="s">
        <v>27</v>
      </c>
      <c r="F299" s="10" t="s">
        <v>28</v>
      </c>
      <c r="G299" s="12">
        <v>30000</v>
      </c>
      <c r="H299" s="12">
        <v>0</v>
      </c>
      <c r="I299" s="12">
        <v>0</v>
      </c>
      <c r="J299" s="12">
        <f t="shared" si="515"/>
        <v>861</v>
      </c>
      <c r="K299" s="12">
        <f t="shared" ref="K299" si="525">G299*7.1%</f>
        <v>2130</v>
      </c>
      <c r="L299" s="12">
        <f t="shared" si="521"/>
        <v>345</v>
      </c>
      <c r="M299" s="28">
        <f t="shared" si="522"/>
        <v>912</v>
      </c>
      <c r="N299" s="12">
        <f t="shared" si="523"/>
        <v>2127</v>
      </c>
      <c r="O299" s="37">
        <v>0</v>
      </c>
      <c r="P299" s="12">
        <f t="shared" ref="P299" si="526">J299+K299+L299+M299+N299</f>
        <v>6375</v>
      </c>
      <c r="Q299" s="35">
        <v>0</v>
      </c>
      <c r="R299" s="12">
        <f t="shared" ref="R299" si="527">+J299+M299+O299+Q299+H299+I299</f>
        <v>1773</v>
      </c>
      <c r="S299" s="12">
        <f t="shared" ref="S299" si="528">+N299+L299+K299</f>
        <v>4602</v>
      </c>
      <c r="T299" s="28">
        <f t="shared" si="520"/>
        <v>28227</v>
      </c>
    </row>
    <row r="300" spans="1:20" s="13" customFormat="1" ht="12">
      <c r="A300" s="10">
        <f t="shared" si="524"/>
        <v>282</v>
      </c>
      <c r="B300" s="23" t="s">
        <v>297</v>
      </c>
      <c r="C300" s="11" t="s">
        <v>403</v>
      </c>
      <c r="D300" s="11" t="s">
        <v>52</v>
      </c>
      <c r="E300" s="10" t="s">
        <v>43</v>
      </c>
      <c r="F300" s="10" t="s">
        <v>28</v>
      </c>
      <c r="G300" s="12">
        <v>75000</v>
      </c>
      <c r="H300" s="12">
        <v>9650.81</v>
      </c>
      <c r="I300" s="12">
        <v>0</v>
      </c>
      <c r="J300" s="12">
        <f t="shared" si="515"/>
        <v>2152.5</v>
      </c>
      <c r="K300" s="12">
        <f t="shared" ref="K300:K302" si="529">G300*7.1%</f>
        <v>5324.9999999999991</v>
      </c>
      <c r="L300" s="12">
        <f t="shared" ref="L300" si="530">G300*1.15%</f>
        <v>862.5</v>
      </c>
      <c r="M300" s="28">
        <f t="shared" ref="M300:M302" si="531">+G300*3.04%</f>
        <v>2280</v>
      </c>
      <c r="N300" s="12">
        <f t="shared" ref="N300:N302" si="532">G300*7.09%</f>
        <v>5317.5</v>
      </c>
      <c r="O300" s="35">
        <v>1350.12</v>
      </c>
      <c r="P300" s="12">
        <f t="shared" ref="P300:P302" si="533">J300+K300+L300+M300+N300</f>
        <v>15937.5</v>
      </c>
      <c r="Q300" s="35">
        <v>0</v>
      </c>
      <c r="R300" s="12">
        <f t="shared" si="464"/>
        <v>15433.43</v>
      </c>
      <c r="S300" s="12">
        <f t="shared" ref="S300:S302" si="534">+N300+L300+K300</f>
        <v>11505</v>
      </c>
      <c r="T300" s="28">
        <f t="shared" si="520"/>
        <v>59566.57</v>
      </c>
    </row>
    <row r="301" spans="1:20" s="13" customFormat="1" ht="12">
      <c r="A301" s="10">
        <f t="shared" si="524"/>
        <v>283</v>
      </c>
      <c r="B301" s="23" t="s">
        <v>297</v>
      </c>
      <c r="C301" s="11" t="s">
        <v>404</v>
      </c>
      <c r="D301" s="11" t="s">
        <v>110</v>
      </c>
      <c r="E301" s="10" t="s">
        <v>27</v>
      </c>
      <c r="F301" s="10" t="s">
        <v>28</v>
      </c>
      <c r="G301" s="12">
        <v>32465.74</v>
      </c>
      <c r="H301" s="12">
        <v>0</v>
      </c>
      <c r="I301" s="12">
        <v>0</v>
      </c>
      <c r="J301" s="12">
        <f t="shared" si="515"/>
        <v>931.76673800000003</v>
      </c>
      <c r="K301" s="12">
        <f t="shared" si="529"/>
        <v>2305.06754</v>
      </c>
      <c r="L301" s="12">
        <f t="shared" ref="L301:L302" si="535">G301*1.15%</f>
        <v>373.35601000000003</v>
      </c>
      <c r="M301" s="28">
        <f t="shared" si="531"/>
        <v>986.95849600000008</v>
      </c>
      <c r="N301" s="12">
        <f t="shared" si="532"/>
        <v>2301.8209660000002</v>
      </c>
      <c r="O301" s="35">
        <v>1350.12</v>
      </c>
      <c r="P301" s="12">
        <f t="shared" si="533"/>
        <v>6898.9697500000002</v>
      </c>
      <c r="Q301" s="35">
        <v>0</v>
      </c>
      <c r="R301" s="12">
        <f t="shared" si="464"/>
        <v>3268.8452339999999</v>
      </c>
      <c r="S301" s="12">
        <f t="shared" si="534"/>
        <v>4980.2445160000007</v>
      </c>
      <c r="T301" s="28">
        <f t="shared" si="520"/>
        <v>29196.894766000001</v>
      </c>
    </row>
    <row r="302" spans="1:20" s="13" customFormat="1" ht="12">
      <c r="A302" s="10">
        <f t="shared" si="524"/>
        <v>284</v>
      </c>
      <c r="B302" s="23" t="s">
        <v>297</v>
      </c>
      <c r="C302" s="11" t="s">
        <v>405</v>
      </c>
      <c r="D302" s="11" t="s">
        <v>312</v>
      </c>
      <c r="E302" s="10" t="s">
        <v>27</v>
      </c>
      <c r="F302" s="10" t="s">
        <v>28</v>
      </c>
      <c r="G302" s="12">
        <v>32465.759999999998</v>
      </c>
      <c r="H302" s="12">
        <v>0</v>
      </c>
      <c r="I302" s="12">
        <v>0</v>
      </c>
      <c r="J302" s="12">
        <f t="shared" si="515"/>
        <v>931.76731199999995</v>
      </c>
      <c r="K302" s="12">
        <f t="shared" si="529"/>
        <v>2305.0689599999996</v>
      </c>
      <c r="L302" s="12">
        <f t="shared" si="535"/>
        <v>373.35623999999996</v>
      </c>
      <c r="M302" s="28">
        <f t="shared" si="531"/>
        <v>986.95910399999991</v>
      </c>
      <c r="N302" s="12">
        <f t="shared" si="532"/>
        <v>2301.8223840000001</v>
      </c>
      <c r="O302" s="37">
        <v>0</v>
      </c>
      <c r="P302" s="12">
        <f t="shared" si="533"/>
        <v>6898.9739999999993</v>
      </c>
      <c r="Q302" s="35">
        <v>0</v>
      </c>
      <c r="R302" s="12">
        <f t="shared" si="464"/>
        <v>1918.726416</v>
      </c>
      <c r="S302" s="12">
        <f t="shared" si="534"/>
        <v>4980.2475839999997</v>
      </c>
      <c r="T302" s="28">
        <f t="shared" si="520"/>
        <v>30547.033583999997</v>
      </c>
    </row>
    <row r="303" spans="1:20" s="13" customFormat="1" ht="11.25" customHeight="1">
      <c r="A303" s="10">
        <f t="shared" si="524"/>
        <v>285</v>
      </c>
      <c r="B303" s="23" t="s">
        <v>300</v>
      </c>
      <c r="C303" s="11" t="s">
        <v>406</v>
      </c>
      <c r="D303" s="11" t="s">
        <v>121</v>
      </c>
      <c r="E303" s="10" t="s">
        <v>27</v>
      </c>
      <c r="F303" s="10" t="s">
        <v>39</v>
      </c>
      <c r="G303" s="12">
        <v>45497.03</v>
      </c>
      <c r="H303" s="12">
        <v>1218.47</v>
      </c>
      <c r="I303" s="12">
        <v>0</v>
      </c>
      <c r="J303" s="12">
        <f t="shared" si="515"/>
        <v>1305.7647609999999</v>
      </c>
      <c r="K303" s="12">
        <f t="shared" ref="K303:K305" si="536">G303*7.1%</f>
        <v>3230.2891299999997</v>
      </c>
      <c r="L303" s="12">
        <f t="shared" ref="L303:L305" si="537">G303*1.15%</f>
        <v>523.21584499999994</v>
      </c>
      <c r="M303" s="28">
        <f t="shared" ref="M303:M305" si="538">+G303*3.04%</f>
        <v>1383.1097119999999</v>
      </c>
      <c r="N303" s="12">
        <f t="shared" ref="N303:N305" si="539">G303*7.09%</f>
        <v>3225.739427</v>
      </c>
      <c r="O303" s="37">
        <v>0</v>
      </c>
      <c r="P303" s="12">
        <f t="shared" ref="P303:P305" si="540">J303+K303+L303+M303+N303</f>
        <v>9668.1188750000001</v>
      </c>
      <c r="Q303" s="35">
        <v>0</v>
      </c>
      <c r="R303" s="12">
        <f t="shared" ref="R303:R365" si="541">+J303+M303+O303+Q303+H303+I303</f>
        <v>3907.3444730000001</v>
      </c>
      <c r="S303" s="12">
        <f t="shared" ref="S303:S304" si="542">+N303+L303+K303</f>
        <v>6979.2444020000003</v>
      </c>
      <c r="T303" s="28">
        <f t="shared" si="520"/>
        <v>41589.685527000001</v>
      </c>
    </row>
    <row r="304" spans="1:20" s="13" customFormat="1" ht="12">
      <c r="A304" s="10">
        <f t="shared" si="524"/>
        <v>286</v>
      </c>
      <c r="B304" s="23" t="s">
        <v>300</v>
      </c>
      <c r="C304" s="11" t="s">
        <v>407</v>
      </c>
      <c r="D304" s="11" t="s">
        <v>121</v>
      </c>
      <c r="E304" s="10" t="s">
        <v>43</v>
      </c>
      <c r="F304" s="10" t="s">
        <v>39</v>
      </c>
      <c r="G304" s="12">
        <v>45000</v>
      </c>
      <c r="H304" s="12">
        <v>1148.33</v>
      </c>
      <c r="I304" s="12">
        <v>0</v>
      </c>
      <c r="J304" s="12">
        <f t="shared" si="515"/>
        <v>1291.5</v>
      </c>
      <c r="K304" s="12">
        <f t="shared" si="536"/>
        <v>3194.9999999999995</v>
      </c>
      <c r="L304" s="12">
        <f t="shared" si="537"/>
        <v>517.5</v>
      </c>
      <c r="M304" s="28">
        <f t="shared" si="538"/>
        <v>1368</v>
      </c>
      <c r="N304" s="12">
        <f t="shared" si="539"/>
        <v>3190.5</v>
      </c>
      <c r="O304" s="37">
        <v>0</v>
      </c>
      <c r="P304" s="12">
        <f t="shared" si="540"/>
        <v>9562.5</v>
      </c>
      <c r="Q304" s="35">
        <v>0</v>
      </c>
      <c r="R304" s="12">
        <f t="shared" si="541"/>
        <v>3807.83</v>
      </c>
      <c r="S304" s="12">
        <f t="shared" si="542"/>
        <v>6903</v>
      </c>
      <c r="T304" s="28">
        <f t="shared" si="520"/>
        <v>41192.17</v>
      </c>
    </row>
    <row r="305" spans="1:20" s="13" customFormat="1" ht="12">
      <c r="A305" s="10">
        <f t="shared" si="524"/>
        <v>287</v>
      </c>
      <c r="B305" s="23" t="s">
        <v>1009</v>
      </c>
      <c r="C305" s="11" t="s">
        <v>1010</v>
      </c>
      <c r="D305" s="11" t="s">
        <v>1011</v>
      </c>
      <c r="E305" s="10" t="s">
        <v>50</v>
      </c>
      <c r="F305" s="10" t="s">
        <v>28</v>
      </c>
      <c r="G305" s="12">
        <v>75000</v>
      </c>
      <c r="H305" s="12">
        <v>6309.38</v>
      </c>
      <c r="I305" s="12">
        <v>0</v>
      </c>
      <c r="J305" s="12">
        <f t="shared" si="515"/>
        <v>2152.5</v>
      </c>
      <c r="K305" s="12">
        <f t="shared" si="536"/>
        <v>5324.9999999999991</v>
      </c>
      <c r="L305" s="12">
        <f t="shared" si="537"/>
        <v>862.5</v>
      </c>
      <c r="M305" s="28">
        <f t="shared" si="538"/>
        <v>2280</v>
      </c>
      <c r="N305" s="12">
        <f t="shared" si="539"/>
        <v>5317.5</v>
      </c>
      <c r="O305" s="35">
        <v>0</v>
      </c>
      <c r="P305" s="12">
        <f t="shared" si="540"/>
        <v>15937.5</v>
      </c>
      <c r="Q305" s="35">
        <v>0</v>
      </c>
      <c r="R305" s="12">
        <f t="shared" ref="R305" si="543">+J305+M305+O305+Q305+H305+I305</f>
        <v>10741.880000000001</v>
      </c>
      <c r="S305" s="12">
        <f t="shared" ref="S305" si="544">+N305+L305+K305</f>
        <v>11505</v>
      </c>
      <c r="T305" s="28">
        <f t="shared" ref="T305" si="545">+G305-R305</f>
        <v>64258.119999999995</v>
      </c>
    </row>
    <row r="306" spans="1:20" s="13" customFormat="1" ht="12">
      <c r="A306" s="10">
        <f t="shared" si="524"/>
        <v>288</v>
      </c>
      <c r="B306" s="23" t="s">
        <v>302</v>
      </c>
      <c r="C306" s="11" t="s">
        <v>408</v>
      </c>
      <c r="D306" s="11" t="s">
        <v>135</v>
      </c>
      <c r="E306" s="10" t="s">
        <v>27</v>
      </c>
      <c r="F306" s="10" t="s">
        <v>28</v>
      </c>
      <c r="G306" s="12">
        <v>125000</v>
      </c>
      <c r="H306" s="12">
        <v>17985.990000000002</v>
      </c>
      <c r="I306" s="12">
        <v>0</v>
      </c>
      <c r="J306" s="12">
        <f t="shared" si="515"/>
        <v>3587.5</v>
      </c>
      <c r="K306" s="12">
        <f t="shared" ref="K306:K317" si="546">G306*7.1%</f>
        <v>8875</v>
      </c>
      <c r="L306" s="12">
        <f t="shared" ref="L306" si="547">62400*1.15%</f>
        <v>717.6</v>
      </c>
      <c r="M306" s="28">
        <f t="shared" ref="M306:M317" si="548">+G306*3.04%</f>
        <v>3800</v>
      </c>
      <c r="N306" s="12">
        <f t="shared" ref="N306" si="549">G306*7.09%</f>
        <v>8862.5</v>
      </c>
      <c r="O306" s="37">
        <v>0</v>
      </c>
      <c r="P306" s="12">
        <f t="shared" ref="P306:P317" si="550">J306+K306+L306+M306+N306</f>
        <v>25842.6</v>
      </c>
      <c r="Q306" s="37">
        <v>68208.100000000006</v>
      </c>
      <c r="R306" s="28">
        <f t="shared" si="541"/>
        <v>93581.590000000011</v>
      </c>
      <c r="S306" s="28">
        <f t="shared" ref="S306:S317" si="551">+N306+L306+K306</f>
        <v>18455.099999999999</v>
      </c>
      <c r="T306" s="28">
        <f t="shared" si="520"/>
        <v>31418.409999999989</v>
      </c>
    </row>
    <row r="307" spans="1:20" s="13" customFormat="1" ht="12">
      <c r="A307" s="10">
        <f t="shared" si="524"/>
        <v>289</v>
      </c>
      <c r="B307" s="23" t="s">
        <v>302</v>
      </c>
      <c r="C307" s="11" t="s">
        <v>409</v>
      </c>
      <c r="D307" s="11" t="s">
        <v>52</v>
      </c>
      <c r="E307" s="10" t="s">
        <v>43</v>
      </c>
      <c r="F307" s="10" t="s">
        <v>28</v>
      </c>
      <c r="G307" s="12">
        <v>56500</v>
      </c>
      <c r="H307" s="12">
        <v>2828.05</v>
      </c>
      <c r="I307" s="12">
        <v>0</v>
      </c>
      <c r="J307" s="12">
        <f t="shared" si="515"/>
        <v>1621.55</v>
      </c>
      <c r="K307" s="12">
        <f t="shared" si="546"/>
        <v>4011.4999999999995</v>
      </c>
      <c r="L307" s="12">
        <f t="shared" ref="L307:L309" si="552">G307*1.15%</f>
        <v>649.75</v>
      </c>
      <c r="M307" s="28">
        <f t="shared" si="548"/>
        <v>1717.6</v>
      </c>
      <c r="N307" s="12">
        <f t="shared" ref="N307:N317" si="553">G307*7.09%</f>
        <v>4005.8500000000004</v>
      </c>
      <c r="O307" s="37">
        <v>0</v>
      </c>
      <c r="P307" s="12">
        <f t="shared" si="550"/>
        <v>12006.25</v>
      </c>
      <c r="Q307" s="35">
        <v>0</v>
      </c>
      <c r="R307" s="12">
        <f t="shared" si="541"/>
        <v>6167.2</v>
      </c>
      <c r="S307" s="12">
        <f t="shared" si="551"/>
        <v>8667.1</v>
      </c>
      <c r="T307" s="28">
        <f t="shared" si="520"/>
        <v>50332.800000000003</v>
      </c>
    </row>
    <row r="308" spans="1:20" s="13" customFormat="1" ht="12.75" customHeight="1">
      <c r="A308" s="10">
        <f t="shared" si="524"/>
        <v>290</v>
      </c>
      <c r="B308" s="23" t="s">
        <v>302</v>
      </c>
      <c r="C308" s="11" t="s">
        <v>410</v>
      </c>
      <c r="D308" s="11" t="s">
        <v>218</v>
      </c>
      <c r="E308" s="10" t="s">
        <v>43</v>
      </c>
      <c r="F308" s="10" t="s">
        <v>28</v>
      </c>
      <c r="G308" s="12">
        <v>65000</v>
      </c>
      <c r="H308" s="12">
        <v>4427.58</v>
      </c>
      <c r="I308" s="12">
        <v>0</v>
      </c>
      <c r="J308" s="12">
        <f t="shared" si="515"/>
        <v>1865.5</v>
      </c>
      <c r="K308" s="12">
        <f t="shared" si="546"/>
        <v>4615</v>
      </c>
      <c r="L308" s="12">
        <f t="shared" si="552"/>
        <v>747.5</v>
      </c>
      <c r="M308" s="28">
        <f t="shared" si="548"/>
        <v>1976</v>
      </c>
      <c r="N308" s="12">
        <f t="shared" si="553"/>
        <v>4608.5</v>
      </c>
      <c r="O308" s="37">
        <v>0</v>
      </c>
      <c r="P308" s="12">
        <f t="shared" si="550"/>
        <v>13812.5</v>
      </c>
      <c r="Q308" s="35">
        <v>0</v>
      </c>
      <c r="R308" s="12">
        <f t="shared" si="541"/>
        <v>8269.08</v>
      </c>
      <c r="S308" s="12">
        <f t="shared" si="551"/>
        <v>9971</v>
      </c>
      <c r="T308" s="28">
        <f t="shared" si="520"/>
        <v>56730.92</v>
      </c>
    </row>
    <row r="309" spans="1:20" s="13" customFormat="1" ht="12">
      <c r="A309" s="10">
        <f t="shared" si="524"/>
        <v>291</v>
      </c>
      <c r="B309" s="23" t="s">
        <v>302</v>
      </c>
      <c r="C309" s="11" t="s">
        <v>411</v>
      </c>
      <c r="D309" s="11" t="s">
        <v>953</v>
      </c>
      <c r="E309" s="10" t="s">
        <v>43</v>
      </c>
      <c r="F309" s="10" t="s">
        <v>28</v>
      </c>
      <c r="G309" s="12">
        <v>45000</v>
      </c>
      <c r="H309" s="12">
        <v>1148.33</v>
      </c>
      <c r="I309" s="12">
        <v>0</v>
      </c>
      <c r="J309" s="12">
        <f t="shared" si="515"/>
        <v>1291.5</v>
      </c>
      <c r="K309" s="12">
        <f t="shared" si="546"/>
        <v>3194.9999999999995</v>
      </c>
      <c r="L309" s="12">
        <f t="shared" si="552"/>
        <v>517.5</v>
      </c>
      <c r="M309" s="28">
        <f t="shared" si="548"/>
        <v>1368</v>
      </c>
      <c r="N309" s="12">
        <f t="shared" si="553"/>
        <v>3190.5</v>
      </c>
      <c r="O309" s="37">
        <v>0</v>
      </c>
      <c r="P309" s="12">
        <f t="shared" si="550"/>
        <v>9562.5</v>
      </c>
      <c r="Q309" s="35">
        <v>0</v>
      </c>
      <c r="R309" s="12">
        <f t="shared" si="541"/>
        <v>3807.83</v>
      </c>
      <c r="S309" s="12">
        <f t="shared" si="551"/>
        <v>6903</v>
      </c>
      <c r="T309" s="28">
        <f t="shared" si="520"/>
        <v>41192.17</v>
      </c>
    </row>
    <row r="310" spans="1:20" s="13" customFormat="1" ht="12">
      <c r="A310" s="10">
        <f t="shared" si="524"/>
        <v>292</v>
      </c>
      <c r="B310" s="23" t="s">
        <v>302</v>
      </c>
      <c r="C310" s="11" t="s">
        <v>412</v>
      </c>
      <c r="D310" s="11" t="s">
        <v>413</v>
      </c>
      <c r="E310" s="10" t="s">
        <v>27</v>
      </c>
      <c r="F310" s="10" t="s">
        <v>28</v>
      </c>
      <c r="G310" s="12">
        <f>43287.68+1712.32</f>
        <v>45000</v>
      </c>
      <c r="H310" s="12">
        <v>945.81</v>
      </c>
      <c r="I310" s="12">
        <v>0</v>
      </c>
      <c r="J310" s="12">
        <f t="shared" si="515"/>
        <v>1291.5</v>
      </c>
      <c r="K310" s="12">
        <f t="shared" si="546"/>
        <v>3194.9999999999995</v>
      </c>
      <c r="L310" s="12">
        <f t="shared" ref="L310:L317" si="554">G310*1.15%</f>
        <v>517.5</v>
      </c>
      <c r="M310" s="28">
        <f t="shared" si="548"/>
        <v>1368</v>
      </c>
      <c r="N310" s="12">
        <f t="shared" si="553"/>
        <v>3190.5</v>
      </c>
      <c r="O310" s="35">
        <v>1350.12</v>
      </c>
      <c r="P310" s="12">
        <f t="shared" si="550"/>
        <v>9562.5</v>
      </c>
      <c r="Q310" s="35">
        <v>0</v>
      </c>
      <c r="R310" s="12">
        <f t="shared" si="541"/>
        <v>4955.43</v>
      </c>
      <c r="S310" s="12">
        <f t="shared" si="551"/>
        <v>6903</v>
      </c>
      <c r="T310" s="28">
        <f t="shared" si="520"/>
        <v>40044.57</v>
      </c>
    </row>
    <row r="311" spans="1:20" s="13" customFormat="1" ht="12">
      <c r="A311" s="10">
        <f t="shared" si="524"/>
        <v>293</v>
      </c>
      <c r="B311" s="23" t="s">
        <v>302</v>
      </c>
      <c r="C311" s="11" t="s">
        <v>414</v>
      </c>
      <c r="D311" s="11" t="s">
        <v>62</v>
      </c>
      <c r="E311" s="10" t="s">
        <v>27</v>
      </c>
      <c r="F311" s="10" t="s">
        <v>28</v>
      </c>
      <c r="G311" s="12">
        <v>41175.75</v>
      </c>
      <c r="H311" s="12">
        <v>203.55</v>
      </c>
      <c r="I311" s="12">
        <v>0</v>
      </c>
      <c r="J311" s="12">
        <f t="shared" si="515"/>
        <v>1181.744025</v>
      </c>
      <c r="K311" s="12">
        <f t="shared" si="546"/>
        <v>2923.4782499999997</v>
      </c>
      <c r="L311" s="12">
        <f t="shared" si="554"/>
        <v>473.52112499999998</v>
      </c>
      <c r="M311" s="28">
        <f t="shared" si="548"/>
        <v>1251.7428</v>
      </c>
      <c r="N311" s="12">
        <f t="shared" si="553"/>
        <v>2919.3606750000004</v>
      </c>
      <c r="O311" s="37">
        <v>2700.24</v>
      </c>
      <c r="P311" s="12">
        <f t="shared" si="550"/>
        <v>8749.8468750000011</v>
      </c>
      <c r="Q311" s="35">
        <v>0</v>
      </c>
      <c r="R311" s="12">
        <f t="shared" si="541"/>
        <v>5337.2768249999999</v>
      </c>
      <c r="S311" s="12">
        <f t="shared" si="551"/>
        <v>6316.3600499999993</v>
      </c>
      <c r="T311" s="28">
        <f t="shared" si="520"/>
        <v>35838.473174999999</v>
      </c>
    </row>
    <row r="312" spans="1:20" s="13" customFormat="1" ht="12">
      <c r="A312" s="10">
        <f t="shared" si="524"/>
        <v>294</v>
      </c>
      <c r="B312" s="23" t="s">
        <v>302</v>
      </c>
      <c r="C312" s="11" t="s">
        <v>415</v>
      </c>
      <c r="D312" s="11" t="s">
        <v>103</v>
      </c>
      <c r="E312" s="10" t="s">
        <v>43</v>
      </c>
      <c r="F312" s="10" t="s">
        <v>28</v>
      </c>
      <c r="G312" s="12">
        <v>41175.75</v>
      </c>
      <c r="H312" s="12">
        <v>203.55</v>
      </c>
      <c r="I312" s="12">
        <v>0</v>
      </c>
      <c r="J312" s="12">
        <f t="shared" si="515"/>
        <v>1181.744025</v>
      </c>
      <c r="K312" s="12">
        <f t="shared" si="546"/>
        <v>2923.4782499999997</v>
      </c>
      <c r="L312" s="12">
        <f t="shared" si="554"/>
        <v>473.52112499999998</v>
      </c>
      <c r="M312" s="28">
        <f t="shared" si="548"/>
        <v>1251.7428</v>
      </c>
      <c r="N312" s="12">
        <f t="shared" si="553"/>
        <v>2919.3606750000004</v>
      </c>
      <c r="O312" s="35">
        <f>1350.12*2</f>
        <v>2700.24</v>
      </c>
      <c r="P312" s="12">
        <f t="shared" si="550"/>
        <v>8749.8468750000011</v>
      </c>
      <c r="Q312" s="35">
        <v>0</v>
      </c>
      <c r="R312" s="12">
        <f t="shared" si="541"/>
        <v>5337.2768249999999</v>
      </c>
      <c r="S312" s="12">
        <f t="shared" si="551"/>
        <v>6316.3600499999993</v>
      </c>
      <c r="T312" s="28">
        <f t="shared" si="520"/>
        <v>35838.473174999999</v>
      </c>
    </row>
    <row r="313" spans="1:20" s="13" customFormat="1" ht="12">
      <c r="A313" s="10">
        <f t="shared" si="524"/>
        <v>295</v>
      </c>
      <c r="B313" s="23" t="s">
        <v>302</v>
      </c>
      <c r="C313" s="11" t="s">
        <v>417</v>
      </c>
      <c r="D313" s="11" t="s">
        <v>312</v>
      </c>
      <c r="E313" s="10" t="s">
        <v>27</v>
      </c>
      <c r="F313" s="10" t="s">
        <v>28</v>
      </c>
      <c r="G313" s="12">
        <v>34500</v>
      </c>
      <c r="H313" s="12">
        <v>0</v>
      </c>
      <c r="I313" s="12">
        <v>0</v>
      </c>
      <c r="J313" s="12">
        <f t="shared" si="515"/>
        <v>990.15</v>
      </c>
      <c r="K313" s="12">
        <f t="shared" si="546"/>
        <v>2449.5</v>
      </c>
      <c r="L313" s="12">
        <f t="shared" si="554"/>
        <v>396.75</v>
      </c>
      <c r="M313" s="28">
        <f t="shared" si="548"/>
        <v>1048.8</v>
      </c>
      <c r="N313" s="12">
        <f t="shared" si="553"/>
        <v>2446.0500000000002</v>
      </c>
      <c r="O313" s="35">
        <v>1350.12</v>
      </c>
      <c r="P313" s="12">
        <f t="shared" si="550"/>
        <v>7331.25</v>
      </c>
      <c r="Q313" s="35">
        <v>0</v>
      </c>
      <c r="R313" s="12">
        <f t="shared" si="541"/>
        <v>3389.0699999999997</v>
      </c>
      <c r="S313" s="12">
        <f t="shared" si="551"/>
        <v>5292.3</v>
      </c>
      <c r="T313" s="28">
        <f t="shared" si="520"/>
        <v>31110.93</v>
      </c>
    </row>
    <row r="314" spans="1:20" s="13" customFormat="1" ht="12">
      <c r="A314" s="10">
        <f t="shared" si="524"/>
        <v>296</v>
      </c>
      <c r="B314" s="23" t="s">
        <v>302</v>
      </c>
      <c r="C314" s="11" t="s">
        <v>418</v>
      </c>
      <c r="D314" s="11" t="s">
        <v>62</v>
      </c>
      <c r="E314" s="10" t="s">
        <v>27</v>
      </c>
      <c r="F314" s="10" t="s">
        <v>28</v>
      </c>
      <c r="G314" s="12">
        <v>33702.550000000003</v>
      </c>
      <c r="H314" s="12">
        <v>908.76</v>
      </c>
      <c r="I314" s="12">
        <v>0</v>
      </c>
      <c r="J314" s="12">
        <f t="shared" si="515"/>
        <v>967.26318500000002</v>
      </c>
      <c r="K314" s="12">
        <f t="shared" si="546"/>
        <v>2392.88105</v>
      </c>
      <c r="L314" s="12">
        <f t="shared" si="554"/>
        <v>387.57932500000004</v>
      </c>
      <c r="M314" s="28">
        <f t="shared" si="548"/>
        <v>1024.5575200000001</v>
      </c>
      <c r="N314" s="12">
        <f t="shared" si="553"/>
        <v>2389.5107950000001</v>
      </c>
      <c r="O314" s="37">
        <v>0</v>
      </c>
      <c r="P314" s="12">
        <f t="shared" si="550"/>
        <v>7161.7918749999999</v>
      </c>
      <c r="Q314" s="35">
        <v>0</v>
      </c>
      <c r="R314" s="12">
        <f t="shared" si="541"/>
        <v>2900.5807050000003</v>
      </c>
      <c r="S314" s="12">
        <f t="shared" si="551"/>
        <v>5169.9711700000007</v>
      </c>
      <c r="T314" s="28">
        <f t="shared" si="520"/>
        <v>30801.969295000003</v>
      </c>
    </row>
    <row r="315" spans="1:20" s="30" customFormat="1" ht="12">
      <c r="A315" s="10">
        <f t="shared" si="524"/>
        <v>297</v>
      </c>
      <c r="B315" s="23" t="s">
        <v>302</v>
      </c>
      <c r="C315" s="11" t="s">
        <v>419</v>
      </c>
      <c r="D315" s="11" t="s">
        <v>62</v>
      </c>
      <c r="E315" s="10" t="s">
        <v>27</v>
      </c>
      <c r="F315" s="10" t="s">
        <v>28</v>
      </c>
      <c r="G315" s="12">
        <v>32465.74</v>
      </c>
      <c r="H315" s="12">
        <v>0</v>
      </c>
      <c r="I315" s="12">
        <v>0</v>
      </c>
      <c r="J315" s="12">
        <f t="shared" si="515"/>
        <v>931.76673800000003</v>
      </c>
      <c r="K315" s="12">
        <f t="shared" si="546"/>
        <v>2305.06754</v>
      </c>
      <c r="L315" s="12">
        <f t="shared" si="554"/>
        <v>373.35601000000003</v>
      </c>
      <c r="M315" s="28">
        <f t="shared" si="548"/>
        <v>986.95849600000008</v>
      </c>
      <c r="N315" s="12">
        <f t="shared" si="553"/>
        <v>2301.8209660000002</v>
      </c>
      <c r="O315" s="35">
        <v>1350.12</v>
      </c>
      <c r="P315" s="12">
        <f t="shared" si="550"/>
        <v>6898.9697500000002</v>
      </c>
      <c r="Q315" s="35">
        <v>0</v>
      </c>
      <c r="R315" s="12">
        <f t="shared" si="541"/>
        <v>3268.8452339999999</v>
      </c>
      <c r="S315" s="12">
        <f t="shared" si="551"/>
        <v>4980.2445160000007</v>
      </c>
      <c r="T315" s="28">
        <f t="shared" si="520"/>
        <v>29196.894766000001</v>
      </c>
    </row>
    <row r="316" spans="1:20" s="30" customFormat="1" ht="12">
      <c r="A316" s="10">
        <f t="shared" si="524"/>
        <v>298</v>
      </c>
      <c r="B316" s="23" t="s">
        <v>302</v>
      </c>
      <c r="C316" s="11" t="s">
        <v>1082</v>
      </c>
      <c r="D316" s="11" t="s">
        <v>62</v>
      </c>
      <c r="E316" s="10" t="s">
        <v>27</v>
      </c>
      <c r="F316" s="10" t="s">
        <v>28</v>
      </c>
      <c r="G316" s="12">
        <v>30000</v>
      </c>
      <c r="H316" s="12">
        <v>0</v>
      </c>
      <c r="I316" s="12">
        <v>0</v>
      </c>
      <c r="J316" s="12">
        <f t="shared" si="515"/>
        <v>861</v>
      </c>
      <c r="K316" s="12">
        <f t="shared" si="546"/>
        <v>2130</v>
      </c>
      <c r="L316" s="12">
        <f t="shared" si="554"/>
        <v>345</v>
      </c>
      <c r="M316" s="28">
        <f t="shared" si="548"/>
        <v>912</v>
      </c>
      <c r="N316" s="12">
        <f t="shared" si="553"/>
        <v>2127</v>
      </c>
      <c r="O316" s="35"/>
      <c r="P316" s="12">
        <f t="shared" si="550"/>
        <v>6375</v>
      </c>
      <c r="Q316" s="35">
        <v>0</v>
      </c>
      <c r="R316" s="12">
        <f t="shared" ref="R316" si="555">+J316+M316+O316+Q316+H316+I316</f>
        <v>1773</v>
      </c>
      <c r="S316" s="12">
        <f t="shared" ref="S316" si="556">+N316+L316+K316</f>
        <v>4602</v>
      </c>
      <c r="T316" s="28">
        <f t="shared" ref="T316" si="557">+G316-R316</f>
        <v>28227</v>
      </c>
    </row>
    <row r="317" spans="1:20" s="30" customFormat="1" ht="12">
      <c r="A317" s="10">
        <f t="shared" si="524"/>
        <v>299</v>
      </c>
      <c r="B317" s="23" t="s">
        <v>302</v>
      </c>
      <c r="C317" s="11" t="s">
        <v>421</v>
      </c>
      <c r="D317" s="11" t="s">
        <v>57</v>
      </c>
      <c r="E317" s="10" t="s">
        <v>27</v>
      </c>
      <c r="F317" s="10" t="s">
        <v>28</v>
      </c>
      <c r="G317" s="12">
        <v>45000</v>
      </c>
      <c r="H317" s="12">
        <v>743.29</v>
      </c>
      <c r="I317" s="12">
        <v>0</v>
      </c>
      <c r="J317" s="12">
        <f t="shared" si="515"/>
        <v>1291.5</v>
      </c>
      <c r="K317" s="12">
        <f t="shared" si="546"/>
        <v>3194.9999999999995</v>
      </c>
      <c r="L317" s="12">
        <f t="shared" si="554"/>
        <v>517.5</v>
      </c>
      <c r="M317" s="28">
        <f t="shared" si="548"/>
        <v>1368</v>
      </c>
      <c r="N317" s="12">
        <f t="shared" si="553"/>
        <v>3190.5</v>
      </c>
      <c r="O317" s="35">
        <f>1350.12*2</f>
        <v>2700.24</v>
      </c>
      <c r="P317" s="12">
        <f t="shared" si="550"/>
        <v>9562.5</v>
      </c>
      <c r="Q317" s="35">
        <v>0</v>
      </c>
      <c r="R317" s="12">
        <f t="shared" si="541"/>
        <v>6103.03</v>
      </c>
      <c r="S317" s="12">
        <f t="shared" si="551"/>
        <v>6903</v>
      </c>
      <c r="T317" s="28">
        <f t="shared" si="520"/>
        <v>38896.97</v>
      </c>
    </row>
    <row r="318" spans="1:20" s="13" customFormat="1" ht="12">
      <c r="A318" s="10">
        <f t="shared" si="524"/>
        <v>300</v>
      </c>
      <c r="B318" s="23" t="s">
        <v>302</v>
      </c>
      <c r="C318" s="36" t="s">
        <v>1058</v>
      </c>
      <c r="D318" s="36" t="s">
        <v>312</v>
      </c>
      <c r="E318" s="15" t="s">
        <v>27</v>
      </c>
      <c r="F318" s="15" t="s">
        <v>28</v>
      </c>
      <c r="G318" s="28">
        <v>30000</v>
      </c>
      <c r="H318" s="28">
        <v>0</v>
      </c>
      <c r="I318" s="28">
        <v>0</v>
      </c>
      <c r="J318" s="28">
        <f>+G318*2.87%</f>
        <v>861</v>
      </c>
      <c r="K318" s="28">
        <f>G318*7.1%</f>
        <v>2130</v>
      </c>
      <c r="L318" s="28">
        <f>G318*1.15%</f>
        <v>345</v>
      </c>
      <c r="M318" s="28">
        <f>+G318*3.04%</f>
        <v>912</v>
      </c>
      <c r="N318" s="28">
        <f>G318*7.09%</f>
        <v>2127</v>
      </c>
      <c r="O318" s="37">
        <v>1350.12</v>
      </c>
      <c r="P318" s="28">
        <f>J318+K318+L318+M318+N318</f>
        <v>6375</v>
      </c>
      <c r="Q318" s="37">
        <v>0</v>
      </c>
      <c r="R318" s="28">
        <f>+J318+M318+O318+Q318+H318+I318</f>
        <v>3123.12</v>
      </c>
      <c r="S318" s="28">
        <f>+N318+L318+K318</f>
        <v>4602</v>
      </c>
      <c r="T318" s="28">
        <f>+G318-R318</f>
        <v>26876.880000000001</v>
      </c>
    </row>
    <row r="319" spans="1:20" s="13" customFormat="1" ht="12">
      <c r="A319" s="10">
        <f t="shared" si="524"/>
        <v>301</v>
      </c>
      <c r="B319" s="23" t="s">
        <v>302</v>
      </c>
      <c r="C319" s="36" t="s">
        <v>1054</v>
      </c>
      <c r="D319" s="36" t="s">
        <v>312</v>
      </c>
      <c r="E319" s="15" t="s">
        <v>27</v>
      </c>
      <c r="F319" s="15" t="s">
        <v>28</v>
      </c>
      <c r="G319" s="28">
        <v>30000</v>
      </c>
      <c r="H319" s="28">
        <v>0</v>
      </c>
      <c r="I319" s="28">
        <v>0</v>
      </c>
      <c r="J319" s="28">
        <f>+G319*2.87%</f>
        <v>861</v>
      </c>
      <c r="K319" s="28">
        <f>G319*7.1%</f>
        <v>2130</v>
      </c>
      <c r="L319" s="28">
        <f>G319*1.15%</f>
        <v>345</v>
      </c>
      <c r="M319" s="28">
        <f>+G319*3.04%</f>
        <v>912</v>
      </c>
      <c r="N319" s="28">
        <f>G319*7.09%</f>
        <v>2127</v>
      </c>
      <c r="O319" s="37">
        <v>1350.12</v>
      </c>
      <c r="P319" s="28">
        <f>J319+K319+L319+M319+N319</f>
        <v>6375</v>
      </c>
      <c r="Q319" s="37">
        <v>0</v>
      </c>
      <c r="R319" s="28">
        <f>+J319+M319+O319+Q319+H319+I319</f>
        <v>3123.12</v>
      </c>
      <c r="S319" s="28">
        <f>+N319+L319+K319</f>
        <v>4602</v>
      </c>
      <c r="T319" s="28">
        <f>+G319-R319</f>
        <v>26876.880000000001</v>
      </c>
    </row>
    <row r="320" spans="1:20" s="13" customFormat="1" ht="12">
      <c r="A320" s="10">
        <f t="shared" si="524"/>
        <v>302</v>
      </c>
      <c r="B320" s="23" t="s">
        <v>139</v>
      </c>
      <c r="C320" s="36" t="s">
        <v>1044</v>
      </c>
      <c r="D320" s="36" t="s">
        <v>186</v>
      </c>
      <c r="E320" s="15" t="s">
        <v>27</v>
      </c>
      <c r="F320" s="15" t="s">
        <v>39</v>
      </c>
      <c r="G320" s="28">
        <v>22000</v>
      </c>
      <c r="H320" s="28">
        <v>0</v>
      </c>
      <c r="I320" s="28">
        <v>0</v>
      </c>
      <c r="J320" s="28">
        <f t="shared" ref="J320" si="558">+G320*2.87%</f>
        <v>631.4</v>
      </c>
      <c r="K320" s="28">
        <f t="shared" ref="K320" si="559">G320*7.1%</f>
        <v>1561.9999999999998</v>
      </c>
      <c r="L320" s="28">
        <f t="shared" ref="L320" si="560">G320*1.15%</f>
        <v>253</v>
      </c>
      <c r="M320" s="28">
        <f t="shared" ref="M320" si="561">+G320*3.04%</f>
        <v>668.8</v>
      </c>
      <c r="N320" s="28">
        <f t="shared" ref="N320" si="562">G320*7.09%</f>
        <v>1559.8000000000002</v>
      </c>
      <c r="O320" s="37">
        <v>0</v>
      </c>
      <c r="P320" s="28">
        <f t="shared" ref="P320" si="563">J320+K320+L320+M320+N320</f>
        <v>4675</v>
      </c>
      <c r="Q320" s="37">
        <v>0</v>
      </c>
      <c r="R320" s="28">
        <f t="shared" ref="R320" si="564">+J320+M320+O320+Q320+H320+I320</f>
        <v>1300.1999999999998</v>
      </c>
      <c r="S320" s="28">
        <f t="shared" ref="S320" si="565">+N320+L320+K320</f>
        <v>3374.8</v>
      </c>
      <c r="T320" s="28">
        <f t="shared" ref="T320" si="566">+G320-R320</f>
        <v>20699.8</v>
      </c>
    </row>
    <row r="321" spans="1:20" s="13" customFormat="1" ht="12">
      <c r="A321" s="10">
        <f t="shared" si="524"/>
        <v>303</v>
      </c>
      <c r="B321" s="23" t="s">
        <v>319</v>
      </c>
      <c r="C321" s="11" t="s">
        <v>422</v>
      </c>
      <c r="D321" s="11" t="s">
        <v>52</v>
      </c>
      <c r="E321" s="10" t="s">
        <v>27</v>
      </c>
      <c r="F321" s="10" t="s">
        <v>39</v>
      </c>
      <c r="G321" s="12">
        <v>45000</v>
      </c>
      <c r="H321" s="12">
        <v>945.81</v>
      </c>
      <c r="I321" s="12">
        <v>0</v>
      </c>
      <c r="J321" s="12">
        <f t="shared" si="515"/>
        <v>1291.5</v>
      </c>
      <c r="K321" s="12">
        <f t="shared" ref="K321:K365" si="567">G321*7.1%</f>
        <v>3194.9999999999995</v>
      </c>
      <c r="L321" s="12">
        <f t="shared" ref="L321:L365" si="568">G321*1.15%</f>
        <v>517.5</v>
      </c>
      <c r="M321" s="28">
        <f t="shared" ref="M321:M365" si="569">+G321*3.04%</f>
        <v>1368</v>
      </c>
      <c r="N321" s="12">
        <f t="shared" ref="N321:N365" si="570">G321*7.09%</f>
        <v>3190.5</v>
      </c>
      <c r="O321" s="35">
        <v>1350.12</v>
      </c>
      <c r="P321" s="12">
        <f t="shared" ref="P321:P365" si="571">J321+K321+L321+M321+N321</f>
        <v>9562.5</v>
      </c>
      <c r="Q321" s="37">
        <f>14323.38-O321</f>
        <v>12973.259999999998</v>
      </c>
      <c r="R321" s="28">
        <f>+J321+M321+O321+Q321+H321+I321</f>
        <v>17928.689999999999</v>
      </c>
      <c r="S321" s="28">
        <f t="shared" ref="S321:S365" si="572">+N321+L321+K321</f>
        <v>6903</v>
      </c>
      <c r="T321" s="28">
        <f t="shared" si="520"/>
        <v>27071.31</v>
      </c>
    </row>
    <row r="322" spans="1:20" s="13" customFormat="1" ht="12">
      <c r="A322" s="10">
        <f t="shared" si="524"/>
        <v>304</v>
      </c>
      <c r="B322" s="23" t="s">
        <v>319</v>
      </c>
      <c r="C322" s="11" t="s">
        <v>423</v>
      </c>
      <c r="D322" s="11" t="s">
        <v>52</v>
      </c>
      <c r="E322" s="10" t="s">
        <v>27</v>
      </c>
      <c r="F322" s="10" t="s">
        <v>28</v>
      </c>
      <c r="G322" s="12">
        <v>40000</v>
      </c>
      <c r="H322" s="12">
        <v>442.65</v>
      </c>
      <c r="I322" s="12">
        <v>0</v>
      </c>
      <c r="J322" s="12">
        <f t="shared" si="515"/>
        <v>1148</v>
      </c>
      <c r="K322" s="12">
        <f t="shared" si="567"/>
        <v>2839.9999999999995</v>
      </c>
      <c r="L322" s="12">
        <f t="shared" si="568"/>
        <v>460</v>
      </c>
      <c r="M322" s="28">
        <f t="shared" si="569"/>
        <v>1216</v>
      </c>
      <c r="N322" s="12">
        <f t="shared" si="570"/>
        <v>2836</v>
      </c>
      <c r="O322" s="37">
        <v>0</v>
      </c>
      <c r="P322" s="12">
        <f t="shared" si="571"/>
        <v>8500</v>
      </c>
      <c r="Q322" s="35">
        <v>0</v>
      </c>
      <c r="R322" s="12">
        <f t="shared" si="541"/>
        <v>2806.65</v>
      </c>
      <c r="S322" s="12">
        <f t="shared" si="572"/>
        <v>6136</v>
      </c>
      <c r="T322" s="28">
        <f t="shared" si="520"/>
        <v>37193.35</v>
      </c>
    </row>
    <row r="323" spans="1:20" s="13" customFormat="1" ht="12">
      <c r="A323" s="10">
        <f t="shared" si="524"/>
        <v>305</v>
      </c>
      <c r="B323" s="23" t="s">
        <v>319</v>
      </c>
      <c r="C323" s="11" t="s">
        <v>424</v>
      </c>
      <c r="D323" s="11" t="s">
        <v>425</v>
      </c>
      <c r="E323" s="10" t="s">
        <v>27</v>
      </c>
      <c r="F323" s="10" t="s">
        <v>39</v>
      </c>
      <c r="G323" s="12">
        <v>30919.77</v>
      </c>
      <c r="H323" s="12">
        <v>0</v>
      </c>
      <c r="I323" s="12">
        <v>0</v>
      </c>
      <c r="J323" s="12">
        <f t="shared" si="515"/>
        <v>887.39739899999995</v>
      </c>
      <c r="K323" s="12">
        <f t="shared" si="567"/>
        <v>2195.3036699999998</v>
      </c>
      <c r="L323" s="12">
        <f t="shared" si="568"/>
        <v>355.57735500000001</v>
      </c>
      <c r="M323" s="28">
        <f t="shared" si="569"/>
        <v>939.96100799999999</v>
      </c>
      <c r="N323" s="12">
        <f t="shared" si="570"/>
        <v>2192.2116930000002</v>
      </c>
      <c r="O323" s="37">
        <v>1350.12</v>
      </c>
      <c r="P323" s="12">
        <f t="shared" si="571"/>
        <v>6570.4511249999996</v>
      </c>
      <c r="Q323" s="35">
        <v>0</v>
      </c>
      <c r="R323" s="12">
        <f t="shared" si="541"/>
        <v>3177.4784069999996</v>
      </c>
      <c r="S323" s="12">
        <f t="shared" si="572"/>
        <v>4743.0927179999999</v>
      </c>
      <c r="T323" s="28">
        <f t="shared" si="520"/>
        <v>27742.291593000002</v>
      </c>
    </row>
    <row r="324" spans="1:20" s="13" customFormat="1" ht="12">
      <c r="A324" s="10">
        <f t="shared" si="524"/>
        <v>306</v>
      </c>
      <c r="B324" s="23" t="s">
        <v>319</v>
      </c>
      <c r="C324" s="11" t="s">
        <v>426</v>
      </c>
      <c r="D324" s="11" t="s">
        <v>159</v>
      </c>
      <c r="E324" s="10" t="s">
        <v>27</v>
      </c>
      <c r="F324" s="10" t="s">
        <v>39</v>
      </c>
      <c r="G324" s="12">
        <f>27720+2280</f>
        <v>30000</v>
      </c>
      <c r="H324" s="12">
        <v>0</v>
      </c>
      <c r="I324" s="12">
        <v>0</v>
      </c>
      <c r="J324" s="12">
        <f t="shared" si="515"/>
        <v>861</v>
      </c>
      <c r="K324" s="12">
        <f t="shared" si="567"/>
        <v>2130</v>
      </c>
      <c r="L324" s="12">
        <f t="shared" si="568"/>
        <v>345</v>
      </c>
      <c r="M324" s="28">
        <f t="shared" si="569"/>
        <v>912</v>
      </c>
      <c r="N324" s="12">
        <f t="shared" si="570"/>
        <v>2127</v>
      </c>
      <c r="O324" s="35">
        <v>1350.12</v>
      </c>
      <c r="P324" s="12">
        <f t="shared" si="571"/>
        <v>6375</v>
      </c>
      <c r="Q324" s="35">
        <f>2296.12-O324</f>
        <v>946</v>
      </c>
      <c r="R324" s="12">
        <f t="shared" si="541"/>
        <v>4069.12</v>
      </c>
      <c r="S324" s="12">
        <f t="shared" si="572"/>
        <v>4602</v>
      </c>
      <c r="T324" s="28">
        <f t="shared" si="520"/>
        <v>25930.880000000001</v>
      </c>
    </row>
    <row r="325" spans="1:20" s="13" customFormat="1" ht="12">
      <c r="A325" s="10">
        <f t="shared" si="524"/>
        <v>307</v>
      </c>
      <c r="B325" s="23" t="s">
        <v>319</v>
      </c>
      <c r="C325" s="11" t="s">
        <v>427</v>
      </c>
      <c r="D325" s="11" t="s">
        <v>38</v>
      </c>
      <c r="E325" s="10" t="s">
        <v>27</v>
      </c>
      <c r="F325" s="10" t="s">
        <v>39</v>
      </c>
      <c r="G325" s="12">
        <v>40000</v>
      </c>
      <c r="H325" s="12">
        <v>442.65</v>
      </c>
      <c r="I325" s="12">
        <v>0</v>
      </c>
      <c r="J325" s="12">
        <f t="shared" si="515"/>
        <v>1148</v>
      </c>
      <c r="K325" s="12">
        <f t="shared" si="567"/>
        <v>2839.9999999999995</v>
      </c>
      <c r="L325" s="12">
        <f t="shared" si="568"/>
        <v>460</v>
      </c>
      <c r="M325" s="28">
        <f t="shared" si="569"/>
        <v>1216</v>
      </c>
      <c r="N325" s="12">
        <f t="shared" si="570"/>
        <v>2836</v>
      </c>
      <c r="O325" s="37">
        <v>0</v>
      </c>
      <c r="P325" s="12">
        <f t="shared" si="571"/>
        <v>8500</v>
      </c>
      <c r="Q325" s="35">
        <v>0</v>
      </c>
      <c r="R325" s="12">
        <f t="shared" si="541"/>
        <v>2806.65</v>
      </c>
      <c r="S325" s="12">
        <f t="shared" si="572"/>
        <v>6136</v>
      </c>
      <c r="T325" s="28">
        <f t="shared" si="520"/>
        <v>37193.35</v>
      </c>
    </row>
    <row r="326" spans="1:20" s="13" customFormat="1" ht="12">
      <c r="A326" s="10">
        <f t="shared" si="524"/>
        <v>308</v>
      </c>
      <c r="B326" s="23" t="s">
        <v>319</v>
      </c>
      <c r="C326" s="11" t="s">
        <v>428</v>
      </c>
      <c r="D326" s="11" t="s">
        <v>38</v>
      </c>
      <c r="E326" s="10" t="s">
        <v>27</v>
      </c>
      <c r="F326" s="10" t="s">
        <v>39</v>
      </c>
      <c r="G326" s="12">
        <v>34000</v>
      </c>
      <c r="H326" s="12">
        <v>0</v>
      </c>
      <c r="I326" s="12">
        <v>0</v>
      </c>
      <c r="J326" s="12">
        <f t="shared" si="515"/>
        <v>975.8</v>
      </c>
      <c r="K326" s="12">
        <f t="shared" si="567"/>
        <v>2414</v>
      </c>
      <c r="L326" s="12">
        <f t="shared" si="568"/>
        <v>391</v>
      </c>
      <c r="M326" s="28">
        <f t="shared" si="569"/>
        <v>1033.5999999999999</v>
      </c>
      <c r="N326" s="12">
        <f t="shared" si="570"/>
        <v>2410.6000000000004</v>
      </c>
      <c r="O326" s="35">
        <v>1350.12</v>
      </c>
      <c r="P326" s="12">
        <f t="shared" si="571"/>
        <v>7225</v>
      </c>
      <c r="Q326" s="35">
        <f>6436.12-O326</f>
        <v>5086</v>
      </c>
      <c r="R326" s="12">
        <f t="shared" si="541"/>
        <v>8445.52</v>
      </c>
      <c r="S326" s="12">
        <f t="shared" si="572"/>
        <v>5215.6000000000004</v>
      </c>
      <c r="T326" s="28">
        <f t="shared" si="520"/>
        <v>25554.48</v>
      </c>
    </row>
    <row r="327" spans="1:20" s="13" customFormat="1" ht="12">
      <c r="A327" s="10">
        <f t="shared" si="524"/>
        <v>309</v>
      </c>
      <c r="B327" s="23" t="s">
        <v>319</v>
      </c>
      <c r="C327" s="11" t="s">
        <v>429</v>
      </c>
      <c r="D327" s="11" t="s">
        <v>38</v>
      </c>
      <c r="E327" s="10" t="s">
        <v>27</v>
      </c>
      <c r="F327" s="10" t="s">
        <v>39</v>
      </c>
      <c r="G327" s="12">
        <v>34000</v>
      </c>
      <c r="H327" s="12">
        <v>0</v>
      </c>
      <c r="I327" s="12">
        <v>0</v>
      </c>
      <c r="J327" s="12">
        <f t="shared" si="515"/>
        <v>975.8</v>
      </c>
      <c r="K327" s="12">
        <f t="shared" si="567"/>
        <v>2414</v>
      </c>
      <c r="L327" s="12">
        <f t="shared" si="568"/>
        <v>391</v>
      </c>
      <c r="M327" s="28">
        <f t="shared" si="569"/>
        <v>1033.5999999999999</v>
      </c>
      <c r="N327" s="12">
        <f t="shared" si="570"/>
        <v>2410.6000000000004</v>
      </c>
      <c r="O327" s="37">
        <v>0</v>
      </c>
      <c r="P327" s="12">
        <f t="shared" si="571"/>
        <v>7225</v>
      </c>
      <c r="Q327" s="35">
        <v>3106</v>
      </c>
      <c r="R327" s="12">
        <f t="shared" si="541"/>
        <v>5115.3999999999996</v>
      </c>
      <c r="S327" s="12">
        <f t="shared" si="572"/>
        <v>5215.6000000000004</v>
      </c>
      <c r="T327" s="28">
        <f t="shared" si="520"/>
        <v>28884.6</v>
      </c>
    </row>
    <row r="328" spans="1:20" s="13" customFormat="1" ht="12">
      <c r="A328" s="10">
        <f t="shared" si="524"/>
        <v>310</v>
      </c>
      <c r="B328" s="23" t="s">
        <v>319</v>
      </c>
      <c r="C328" s="11" t="s">
        <v>430</v>
      </c>
      <c r="D328" s="11" t="s">
        <v>38</v>
      </c>
      <c r="E328" s="10" t="s">
        <v>27</v>
      </c>
      <c r="F328" s="10" t="s">
        <v>39</v>
      </c>
      <c r="G328" s="12">
        <v>34000</v>
      </c>
      <c r="H328" s="12">
        <v>0</v>
      </c>
      <c r="I328" s="12">
        <v>0</v>
      </c>
      <c r="J328" s="12">
        <f t="shared" si="515"/>
        <v>975.8</v>
      </c>
      <c r="K328" s="12">
        <f t="shared" si="567"/>
        <v>2414</v>
      </c>
      <c r="L328" s="12">
        <f t="shared" si="568"/>
        <v>391</v>
      </c>
      <c r="M328" s="28">
        <f t="shared" si="569"/>
        <v>1033.5999999999999</v>
      </c>
      <c r="N328" s="12">
        <f t="shared" si="570"/>
        <v>2410.6000000000004</v>
      </c>
      <c r="O328" s="37">
        <v>0</v>
      </c>
      <c r="P328" s="12">
        <f t="shared" si="571"/>
        <v>7225</v>
      </c>
      <c r="Q328" s="35">
        <v>0</v>
      </c>
      <c r="R328" s="12">
        <f t="shared" si="541"/>
        <v>2009.3999999999999</v>
      </c>
      <c r="S328" s="12">
        <f t="shared" si="572"/>
        <v>5215.6000000000004</v>
      </c>
      <c r="T328" s="28">
        <f t="shared" si="520"/>
        <v>31990.6</v>
      </c>
    </row>
    <row r="329" spans="1:20" s="13" customFormat="1" ht="12">
      <c r="A329" s="10">
        <f t="shared" si="524"/>
        <v>311</v>
      </c>
      <c r="B329" s="23" t="s">
        <v>319</v>
      </c>
      <c r="C329" s="11" t="s">
        <v>431</v>
      </c>
      <c r="D329" s="11" t="s">
        <v>108</v>
      </c>
      <c r="E329" s="10" t="s">
        <v>27</v>
      </c>
      <c r="F329" s="10" t="s">
        <v>28</v>
      </c>
      <c r="G329" s="12">
        <v>26250</v>
      </c>
      <c r="H329" s="12">
        <v>0</v>
      </c>
      <c r="I329" s="12">
        <v>0</v>
      </c>
      <c r="J329" s="12">
        <f t="shared" si="515"/>
        <v>753.375</v>
      </c>
      <c r="K329" s="12">
        <f t="shared" si="567"/>
        <v>1863.7499999999998</v>
      </c>
      <c r="L329" s="12">
        <f t="shared" si="568"/>
        <v>301.875</v>
      </c>
      <c r="M329" s="28">
        <f t="shared" si="569"/>
        <v>798</v>
      </c>
      <c r="N329" s="12">
        <f t="shared" si="570"/>
        <v>1861.1250000000002</v>
      </c>
      <c r="O329" s="37">
        <v>0</v>
      </c>
      <c r="P329" s="12">
        <f t="shared" si="571"/>
        <v>5578.125</v>
      </c>
      <c r="Q329" s="35">
        <v>0</v>
      </c>
      <c r="R329" s="12">
        <f t="shared" si="541"/>
        <v>1551.375</v>
      </c>
      <c r="S329" s="12">
        <f t="shared" si="572"/>
        <v>4026.75</v>
      </c>
      <c r="T329" s="28">
        <f t="shared" si="520"/>
        <v>24698.625</v>
      </c>
    </row>
    <row r="330" spans="1:20" s="13" customFormat="1" ht="12">
      <c r="A330" s="10">
        <f t="shared" si="524"/>
        <v>312</v>
      </c>
      <c r="B330" s="23" t="s">
        <v>319</v>
      </c>
      <c r="C330" s="11" t="s">
        <v>432</v>
      </c>
      <c r="D330" s="11" t="s">
        <v>164</v>
      </c>
      <c r="E330" s="10" t="s">
        <v>27</v>
      </c>
      <c r="F330" s="10" t="s">
        <v>28</v>
      </c>
      <c r="G330" s="12">
        <v>30000</v>
      </c>
      <c r="H330" s="12">
        <v>0</v>
      </c>
      <c r="I330" s="12">
        <v>0</v>
      </c>
      <c r="J330" s="12">
        <f t="shared" si="515"/>
        <v>861</v>
      </c>
      <c r="K330" s="12">
        <f t="shared" si="567"/>
        <v>2130</v>
      </c>
      <c r="L330" s="12">
        <f t="shared" si="568"/>
        <v>345</v>
      </c>
      <c r="M330" s="28">
        <f t="shared" si="569"/>
        <v>912</v>
      </c>
      <c r="N330" s="12">
        <f t="shared" si="570"/>
        <v>2127</v>
      </c>
      <c r="O330" s="37">
        <v>0</v>
      </c>
      <c r="P330" s="12">
        <f t="shared" si="571"/>
        <v>6375</v>
      </c>
      <c r="Q330" s="35">
        <v>0</v>
      </c>
      <c r="R330" s="12">
        <f t="shared" si="541"/>
        <v>1773</v>
      </c>
      <c r="S330" s="12">
        <f t="shared" si="572"/>
        <v>4602</v>
      </c>
      <c r="T330" s="28">
        <f t="shared" si="520"/>
        <v>28227</v>
      </c>
    </row>
    <row r="331" spans="1:20" s="13" customFormat="1" ht="12">
      <c r="A331" s="10">
        <f t="shared" si="524"/>
        <v>313</v>
      </c>
      <c r="B331" s="23" t="s">
        <v>319</v>
      </c>
      <c r="C331" s="11" t="s">
        <v>433</v>
      </c>
      <c r="D331" s="11" t="s">
        <v>164</v>
      </c>
      <c r="E331" s="10" t="s">
        <v>27</v>
      </c>
      <c r="F331" s="10" t="s">
        <v>28</v>
      </c>
      <c r="G331" s="12">
        <v>30000</v>
      </c>
      <c r="H331" s="12">
        <v>0</v>
      </c>
      <c r="I331" s="12">
        <v>0</v>
      </c>
      <c r="J331" s="12">
        <f t="shared" si="515"/>
        <v>861</v>
      </c>
      <c r="K331" s="12">
        <f t="shared" si="567"/>
        <v>2130</v>
      </c>
      <c r="L331" s="12">
        <f t="shared" si="568"/>
        <v>345</v>
      </c>
      <c r="M331" s="28">
        <f t="shared" si="569"/>
        <v>912</v>
      </c>
      <c r="N331" s="12">
        <f t="shared" si="570"/>
        <v>2127</v>
      </c>
      <c r="O331" s="37">
        <v>0</v>
      </c>
      <c r="P331" s="12">
        <f t="shared" si="571"/>
        <v>6375</v>
      </c>
      <c r="Q331" s="35">
        <v>0</v>
      </c>
      <c r="R331" s="12">
        <f t="shared" si="541"/>
        <v>1773</v>
      </c>
      <c r="S331" s="12">
        <f t="shared" si="572"/>
        <v>4602</v>
      </c>
      <c r="T331" s="28">
        <f t="shared" si="520"/>
        <v>28227</v>
      </c>
    </row>
    <row r="332" spans="1:20" s="13" customFormat="1" ht="12">
      <c r="A332" s="10">
        <f t="shared" si="524"/>
        <v>314</v>
      </c>
      <c r="B332" s="23" t="s">
        <v>319</v>
      </c>
      <c r="C332" s="11" t="s">
        <v>434</v>
      </c>
      <c r="D332" s="11" t="s">
        <v>164</v>
      </c>
      <c r="E332" s="10" t="s">
        <v>27</v>
      </c>
      <c r="F332" s="10" t="s">
        <v>28</v>
      </c>
      <c r="G332" s="12">
        <v>22000</v>
      </c>
      <c r="H332" s="12">
        <v>0</v>
      </c>
      <c r="I332" s="12">
        <v>0</v>
      </c>
      <c r="J332" s="12">
        <f t="shared" si="515"/>
        <v>631.4</v>
      </c>
      <c r="K332" s="12">
        <f t="shared" si="567"/>
        <v>1561.9999999999998</v>
      </c>
      <c r="L332" s="12">
        <f t="shared" si="568"/>
        <v>253</v>
      </c>
      <c r="M332" s="28">
        <f t="shared" si="569"/>
        <v>668.8</v>
      </c>
      <c r="N332" s="12">
        <f t="shared" si="570"/>
        <v>1559.8000000000002</v>
      </c>
      <c r="O332" s="37">
        <v>0</v>
      </c>
      <c r="P332" s="12">
        <f t="shared" si="571"/>
        <v>4675</v>
      </c>
      <c r="Q332" s="35">
        <v>0</v>
      </c>
      <c r="R332" s="12">
        <f t="shared" si="541"/>
        <v>1300.1999999999998</v>
      </c>
      <c r="S332" s="12">
        <f t="shared" si="572"/>
        <v>3374.8</v>
      </c>
      <c r="T332" s="28">
        <f t="shared" si="520"/>
        <v>20699.8</v>
      </c>
    </row>
    <row r="333" spans="1:20" s="13" customFormat="1" ht="12">
      <c r="A333" s="10">
        <f t="shared" si="524"/>
        <v>315</v>
      </c>
      <c r="B333" s="23" t="s">
        <v>319</v>
      </c>
      <c r="C333" s="11" t="s">
        <v>435</v>
      </c>
      <c r="D333" s="11" t="s">
        <v>164</v>
      </c>
      <c r="E333" s="10" t="s">
        <v>27</v>
      </c>
      <c r="F333" s="10" t="s">
        <v>28</v>
      </c>
      <c r="G333" s="12">
        <v>22000</v>
      </c>
      <c r="H333" s="12">
        <v>0</v>
      </c>
      <c r="I333" s="12">
        <v>0</v>
      </c>
      <c r="J333" s="12">
        <f t="shared" si="515"/>
        <v>631.4</v>
      </c>
      <c r="K333" s="12">
        <f t="shared" si="567"/>
        <v>1561.9999999999998</v>
      </c>
      <c r="L333" s="12">
        <f t="shared" si="568"/>
        <v>253</v>
      </c>
      <c r="M333" s="28">
        <f t="shared" si="569"/>
        <v>668.8</v>
      </c>
      <c r="N333" s="12">
        <f t="shared" si="570"/>
        <v>1559.8000000000002</v>
      </c>
      <c r="O333" s="37">
        <v>0</v>
      </c>
      <c r="P333" s="12">
        <f t="shared" si="571"/>
        <v>4675</v>
      </c>
      <c r="Q333" s="35">
        <v>0</v>
      </c>
      <c r="R333" s="12">
        <f t="shared" si="541"/>
        <v>1300.1999999999998</v>
      </c>
      <c r="S333" s="12">
        <f t="shared" si="572"/>
        <v>3374.8</v>
      </c>
      <c r="T333" s="28">
        <f t="shared" si="520"/>
        <v>20699.8</v>
      </c>
    </row>
    <row r="334" spans="1:20" s="13" customFormat="1" ht="12">
      <c r="A334" s="10">
        <f t="shared" si="524"/>
        <v>316</v>
      </c>
      <c r="B334" s="23" t="s">
        <v>319</v>
      </c>
      <c r="C334" s="11" t="s">
        <v>436</v>
      </c>
      <c r="D334" s="11" t="s">
        <v>164</v>
      </c>
      <c r="E334" s="10" t="s">
        <v>27</v>
      </c>
      <c r="F334" s="10" t="s">
        <v>28</v>
      </c>
      <c r="G334" s="12">
        <v>22000</v>
      </c>
      <c r="H334" s="12">
        <v>0</v>
      </c>
      <c r="I334" s="12">
        <v>0</v>
      </c>
      <c r="J334" s="12">
        <f t="shared" si="515"/>
        <v>631.4</v>
      </c>
      <c r="K334" s="12">
        <f t="shared" si="567"/>
        <v>1561.9999999999998</v>
      </c>
      <c r="L334" s="12">
        <f t="shared" si="568"/>
        <v>253</v>
      </c>
      <c r="M334" s="28">
        <f t="shared" si="569"/>
        <v>668.8</v>
      </c>
      <c r="N334" s="12">
        <f t="shared" si="570"/>
        <v>1559.8000000000002</v>
      </c>
      <c r="O334" s="37">
        <v>0</v>
      </c>
      <c r="P334" s="12">
        <f t="shared" si="571"/>
        <v>4675</v>
      </c>
      <c r="Q334" s="35">
        <v>0</v>
      </c>
      <c r="R334" s="12">
        <f t="shared" si="541"/>
        <v>1300.1999999999998</v>
      </c>
      <c r="S334" s="12">
        <f t="shared" si="572"/>
        <v>3374.8</v>
      </c>
      <c r="T334" s="28">
        <f t="shared" si="520"/>
        <v>20699.8</v>
      </c>
    </row>
    <row r="335" spans="1:20" s="13" customFormat="1" ht="12">
      <c r="A335" s="10">
        <f t="shared" si="524"/>
        <v>317</v>
      </c>
      <c r="B335" s="23" t="s">
        <v>319</v>
      </c>
      <c r="C335" s="11" t="s">
        <v>437</v>
      </c>
      <c r="D335" s="11" t="s">
        <v>164</v>
      </c>
      <c r="E335" s="10" t="s">
        <v>27</v>
      </c>
      <c r="F335" s="10" t="s">
        <v>28</v>
      </c>
      <c r="G335" s="12">
        <v>22000</v>
      </c>
      <c r="H335" s="12">
        <v>0</v>
      </c>
      <c r="I335" s="12">
        <v>0</v>
      </c>
      <c r="J335" s="12">
        <f t="shared" si="515"/>
        <v>631.4</v>
      </c>
      <c r="K335" s="12">
        <f t="shared" si="567"/>
        <v>1561.9999999999998</v>
      </c>
      <c r="L335" s="12">
        <f t="shared" si="568"/>
        <v>253</v>
      </c>
      <c r="M335" s="28">
        <f t="shared" si="569"/>
        <v>668.8</v>
      </c>
      <c r="N335" s="12">
        <f t="shared" si="570"/>
        <v>1559.8000000000002</v>
      </c>
      <c r="O335" s="37">
        <v>0</v>
      </c>
      <c r="P335" s="12">
        <f t="shared" si="571"/>
        <v>4675</v>
      </c>
      <c r="Q335" s="35">
        <v>0</v>
      </c>
      <c r="R335" s="12">
        <f t="shared" si="541"/>
        <v>1300.1999999999998</v>
      </c>
      <c r="S335" s="12">
        <f t="shared" si="572"/>
        <v>3374.8</v>
      </c>
      <c r="T335" s="28">
        <f t="shared" si="520"/>
        <v>20699.8</v>
      </c>
    </row>
    <row r="336" spans="1:20" s="13" customFormat="1" ht="12">
      <c r="A336" s="10">
        <f t="shared" si="524"/>
        <v>318</v>
      </c>
      <c r="B336" s="23" t="s">
        <v>319</v>
      </c>
      <c r="C336" s="11" t="s">
        <v>438</v>
      </c>
      <c r="D336" s="11" t="s">
        <v>164</v>
      </c>
      <c r="E336" s="10" t="s">
        <v>27</v>
      </c>
      <c r="F336" s="10" t="s">
        <v>28</v>
      </c>
      <c r="G336" s="12">
        <v>22000</v>
      </c>
      <c r="H336" s="12">
        <v>0</v>
      </c>
      <c r="I336" s="12">
        <v>0</v>
      </c>
      <c r="J336" s="12">
        <f t="shared" si="515"/>
        <v>631.4</v>
      </c>
      <c r="K336" s="12">
        <f t="shared" si="567"/>
        <v>1561.9999999999998</v>
      </c>
      <c r="L336" s="12">
        <f t="shared" si="568"/>
        <v>253</v>
      </c>
      <c r="M336" s="28">
        <f t="shared" si="569"/>
        <v>668.8</v>
      </c>
      <c r="N336" s="12">
        <f t="shared" si="570"/>
        <v>1559.8000000000002</v>
      </c>
      <c r="O336" s="35">
        <v>1350.12</v>
      </c>
      <c r="P336" s="12">
        <f t="shared" si="571"/>
        <v>4675</v>
      </c>
      <c r="Q336" s="35">
        <v>0</v>
      </c>
      <c r="R336" s="12">
        <f t="shared" si="541"/>
        <v>2650.3199999999997</v>
      </c>
      <c r="S336" s="12">
        <f t="shared" si="572"/>
        <v>3374.8</v>
      </c>
      <c r="T336" s="28">
        <f t="shared" si="520"/>
        <v>19349.68</v>
      </c>
    </row>
    <row r="337" spans="1:20" s="13" customFormat="1" ht="12">
      <c r="A337" s="10">
        <f t="shared" si="524"/>
        <v>319</v>
      </c>
      <c r="B337" s="23" t="s">
        <v>319</v>
      </c>
      <c r="C337" s="11" t="s">
        <v>439</v>
      </c>
      <c r="D337" s="11" t="s">
        <v>164</v>
      </c>
      <c r="E337" s="10" t="s">
        <v>27</v>
      </c>
      <c r="F337" s="10" t="s">
        <v>28</v>
      </c>
      <c r="G337" s="12">
        <v>22000</v>
      </c>
      <c r="H337" s="12">
        <v>0</v>
      </c>
      <c r="I337" s="12">
        <v>0</v>
      </c>
      <c r="J337" s="12">
        <f t="shared" si="515"/>
        <v>631.4</v>
      </c>
      <c r="K337" s="12">
        <f t="shared" si="567"/>
        <v>1561.9999999999998</v>
      </c>
      <c r="L337" s="12">
        <f t="shared" si="568"/>
        <v>253</v>
      </c>
      <c r="M337" s="28">
        <f t="shared" si="569"/>
        <v>668.8</v>
      </c>
      <c r="N337" s="12">
        <f t="shared" si="570"/>
        <v>1559.8000000000002</v>
      </c>
      <c r="O337" s="37">
        <v>0</v>
      </c>
      <c r="P337" s="12">
        <f t="shared" si="571"/>
        <v>4675</v>
      </c>
      <c r="Q337" s="35">
        <v>0</v>
      </c>
      <c r="R337" s="12">
        <f t="shared" si="541"/>
        <v>1300.1999999999998</v>
      </c>
      <c r="S337" s="12">
        <f t="shared" si="572"/>
        <v>3374.8</v>
      </c>
      <c r="T337" s="28">
        <f t="shared" si="520"/>
        <v>20699.8</v>
      </c>
    </row>
    <row r="338" spans="1:20" s="13" customFormat="1" ht="12">
      <c r="A338" s="10">
        <f t="shared" si="524"/>
        <v>320</v>
      </c>
      <c r="B338" s="23" t="s">
        <v>319</v>
      </c>
      <c r="C338" s="11" t="s">
        <v>440</v>
      </c>
      <c r="D338" s="11" t="s">
        <v>164</v>
      </c>
      <c r="E338" s="10" t="s">
        <v>27</v>
      </c>
      <c r="F338" s="10" t="s">
        <v>28</v>
      </c>
      <c r="G338" s="12">
        <v>22000</v>
      </c>
      <c r="H338" s="12">
        <v>0</v>
      </c>
      <c r="I338" s="12">
        <v>0</v>
      </c>
      <c r="J338" s="12">
        <f t="shared" si="515"/>
        <v>631.4</v>
      </c>
      <c r="K338" s="12">
        <f t="shared" si="567"/>
        <v>1561.9999999999998</v>
      </c>
      <c r="L338" s="12">
        <f t="shared" si="568"/>
        <v>253</v>
      </c>
      <c r="M338" s="28">
        <f t="shared" si="569"/>
        <v>668.8</v>
      </c>
      <c r="N338" s="12">
        <f t="shared" si="570"/>
        <v>1559.8000000000002</v>
      </c>
      <c r="O338" s="37">
        <v>0</v>
      </c>
      <c r="P338" s="12">
        <f t="shared" si="571"/>
        <v>4675</v>
      </c>
      <c r="Q338" s="35">
        <v>0</v>
      </c>
      <c r="R338" s="12">
        <f t="shared" si="541"/>
        <v>1300.1999999999998</v>
      </c>
      <c r="S338" s="12">
        <f t="shared" si="572"/>
        <v>3374.8</v>
      </c>
      <c r="T338" s="28">
        <f t="shared" si="520"/>
        <v>20699.8</v>
      </c>
    </row>
    <row r="339" spans="1:20" s="13" customFormat="1" ht="12">
      <c r="A339" s="10">
        <f t="shared" si="524"/>
        <v>321</v>
      </c>
      <c r="B339" s="23" t="s">
        <v>319</v>
      </c>
      <c r="C339" s="11" t="s">
        <v>441</v>
      </c>
      <c r="D339" s="11" t="s">
        <v>164</v>
      </c>
      <c r="E339" s="10" t="s">
        <v>27</v>
      </c>
      <c r="F339" s="10" t="s">
        <v>28</v>
      </c>
      <c r="G339" s="12">
        <v>22000</v>
      </c>
      <c r="H339" s="12">
        <v>0</v>
      </c>
      <c r="I339" s="12">
        <v>0</v>
      </c>
      <c r="J339" s="12">
        <f t="shared" si="515"/>
        <v>631.4</v>
      </c>
      <c r="K339" s="12">
        <f t="shared" si="567"/>
        <v>1561.9999999999998</v>
      </c>
      <c r="L339" s="12">
        <f t="shared" si="568"/>
        <v>253</v>
      </c>
      <c r="M339" s="28">
        <f t="shared" si="569"/>
        <v>668.8</v>
      </c>
      <c r="N339" s="12">
        <f t="shared" si="570"/>
        <v>1559.8000000000002</v>
      </c>
      <c r="O339" s="37">
        <v>0</v>
      </c>
      <c r="P339" s="12">
        <f t="shared" si="571"/>
        <v>4675</v>
      </c>
      <c r="Q339" s="35">
        <v>0</v>
      </c>
      <c r="R339" s="12">
        <f t="shared" si="541"/>
        <v>1300.1999999999998</v>
      </c>
      <c r="S339" s="12">
        <f t="shared" si="572"/>
        <v>3374.8</v>
      </c>
      <c r="T339" s="28">
        <f t="shared" si="520"/>
        <v>20699.8</v>
      </c>
    </row>
    <row r="340" spans="1:20" s="13" customFormat="1" ht="12">
      <c r="A340" s="10">
        <f t="shared" si="524"/>
        <v>322</v>
      </c>
      <c r="B340" s="23" t="s">
        <v>319</v>
      </c>
      <c r="C340" s="11" t="s">
        <v>442</v>
      </c>
      <c r="D340" s="11" t="s">
        <v>164</v>
      </c>
      <c r="E340" s="10" t="s">
        <v>27</v>
      </c>
      <c r="F340" s="10" t="s">
        <v>28</v>
      </c>
      <c r="G340" s="12">
        <v>22000</v>
      </c>
      <c r="H340" s="12">
        <v>0</v>
      </c>
      <c r="I340" s="12">
        <v>0</v>
      </c>
      <c r="J340" s="12">
        <f t="shared" si="515"/>
        <v>631.4</v>
      </c>
      <c r="K340" s="12">
        <f t="shared" si="567"/>
        <v>1561.9999999999998</v>
      </c>
      <c r="L340" s="12">
        <f t="shared" si="568"/>
        <v>253</v>
      </c>
      <c r="M340" s="28">
        <f t="shared" si="569"/>
        <v>668.8</v>
      </c>
      <c r="N340" s="12">
        <f t="shared" si="570"/>
        <v>1559.8000000000002</v>
      </c>
      <c r="O340" s="37">
        <v>0</v>
      </c>
      <c r="P340" s="12">
        <f t="shared" si="571"/>
        <v>4675</v>
      </c>
      <c r="Q340" s="35">
        <v>0</v>
      </c>
      <c r="R340" s="12">
        <f t="shared" si="541"/>
        <v>1300.1999999999998</v>
      </c>
      <c r="S340" s="12">
        <f t="shared" si="572"/>
        <v>3374.8</v>
      </c>
      <c r="T340" s="28">
        <f t="shared" si="520"/>
        <v>20699.8</v>
      </c>
    </row>
    <row r="341" spans="1:20" s="13" customFormat="1" ht="12">
      <c r="A341" s="10">
        <f t="shared" si="524"/>
        <v>323</v>
      </c>
      <c r="B341" s="23" t="s">
        <v>319</v>
      </c>
      <c r="C341" s="11" t="s">
        <v>443</v>
      </c>
      <c r="D341" s="11" t="s">
        <v>164</v>
      </c>
      <c r="E341" s="10" t="s">
        <v>27</v>
      </c>
      <c r="F341" s="10" t="s">
        <v>28</v>
      </c>
      <c r="G341" s="12">
        <v>22000</v>
      </c>
      <c r="H341" s="12">
        <v>0</v>
      </c>
      <c r="I341" s="12">
        <v>0</v>
      </c>
      <c r="J341" s="12">
        <f t="shared" si="515"/>
        <v>631.4</v>
      </c>
      <c r="K341" s="12">
        <f t="shared" si="567"/>
        <v>1561.9999999999998</v>
      </c>
      <c r="L341" s="12">
        <f t="shared" si="568"/>
        <v>253</v>
      </c>
      <c r="M341" s="28">
        <f t="shared" si="569"/>
        <v>668.8</v>
      </c>
      <c r="N341" s="12">
        <f t="shared" si="570"/>
        <v>1559.8000000000002</v>
      </c>
      <c r="O341" s="35">
        <v>1350.12</v>
      </c>
      <c r="P341" s="12">
        <f t="shared" si="571"/>
        <v>4675</v>
      </c>
      <c r="Q341" s="35">
        <v>0</v>
      </c>
      <c r="R341" s="12">
        <f t="shared" si="541"/>
        <v>2650.3199999999997</v>
      </c>
      <c r="S341" s="12">
        <f t="shared" si="572"/>
        <v>3374.8</v>
      </c>
      <c r="T341" s="28">
        <f t="shared" si="520"/>
        <v>19349.68</v>
      </c>
    </row>
    <row r="342" spans="1:20" s="13" customFormat="1" ht="12">
      <c r="A342" s="10">
        <f t="shared" si="524"/>
        <v>324</v>
      </c>
      <c r="B342" s="23" t="s">
        <v>319</v>
      </c>
      <c r="C342" s="11" t="s">
        <v>444</v>
      </c>
      <c r="D342" s="11" t="s">
        <v>164</v>
      </c>
      <c r="E342" s="10" t="s">
        <v>27</v>
      </c>
      <c r="F342" s="10" t="s">
        <v>28</v>
      </c>
      <c r="G342" s="12">
        <v>22000</v>
      </c>
      <c r="H342" s="12">
        <v>0</v>
      </c>
      <c r="I342" s="12">
        <v>0</v>
      </c>
      <c r="J342" s="12">
        <f t="shared" si="515"/>
        <v>631.4</v>
      </c>
      <c r="K342" s="12">
        <f t="shared" si="567"/>
        <v>1561.9999999999998</v>
      </c>
      <c r="L342" s="12">
        <f t="shared" si="568"/>
        <v>253</v>
      </c>
      <c r="M342" s="28">
        <f t="shared" si="569"/>
        <v>668.8</v>
      </c>
      <c r="N342" s="12">
        <f t="shared" si="570"/>
        <v>1559.8000000000002</v>
      </c>
      <c r="O342" s="37">
        <v>0</v>
      </c>
      <c r="P342" s="12">
        <f t="shared" si="571"/>
        <v>4675</v>
      </c>
      <c r="Q342" s="35">
        <v>0</v>
      </c>
      <c r="R342" s="12">
        <f t="shared" si="541"/>
        <v>1300.1999999999998</v>
      </c>
      <c r="S342" s="12">
        <f t="shared" si="572"/>
        <v>3374.8</v>
      </c>
      <c r="T342" s="28">
        <f t="shared" si="520"/>
        <v>20699.8</v>
      </c>
    </row>
    <row r="343" spans="1:20" s="13" customFormat="1" ht="12">
      <c r="A343" s="10">
        <f t="shared" si="524"/>
        <v>325</v>
      </c>
      <c r="B343" s="23" t="s">
        <v>319</v>
      </c>
      <c r="C343" s="11" t="s">
        <v>445</v>
      </c>
      <c r="D343" s="11" t="s">
        <v>164</v>
      </c>
      <c r="E343" s="10" t="s">
        <v>27</v>
      </c>
      <c r="F343" s="10" t="s">
        <v>28</v>
      </c>
      <c r="G343" s="12">
        <v>22000</v>
      </c>
      <c r="H343" s="12">
        <v>0</v>
      </c>
      <c r="I343" s="12">
        <v>0</v>
      </c>
      <c r="J343" s="12">
        <f t="shared" si="515"/>
        <v>631.4</v>
      </c>
      <c r="K343" s="12">
        <f t="shared" si="567"/>
        <v>1561.9999999999998</v>
      </c>
      <c r="L343" s="12">
        <f t="shared" si="568"/>
        <v>253</v>
      </c>
      <c r="M343" s="28">
        <f t="shared" si="569"/>
        <v>668.8</v>
      </c>
      <c r="N343" s="12">
        <f t="shared" si="570"/>
        <v>1559.8000000000002</v>
      </c>
      <c r="O343" s="37">
        <v>0</v>
      </c>
      <c r="P343" s="12">
        <f t="shared" si="571"/>
        <v>4675</v>
      </c>
      <c r="Q343" s="35">
        <v>0</v>
      </c>
      <c r="R343" s="12">
        <f t="shared" si="541"/>
        <v>1300.1999999999998</v>
      </c>
      <c r="S343" s="12">
        <f t="shared" si="572"/>
        <v>3374.8</v>
      </c>
      <c r="T343" s="28">
        <f t="shared" si="520"/>
        <v>20699.8</v>
      </c>
    </row>
    <row r="344" spans="1:20" s="13" customFormat="1" ht="12">
      <c r="A344" s="10">
        <f t="shared" si="524"/>
        <v>326</v>
      </c>
      <c r="B344" s="23" t="s">
        <v>319</v>
      </c>
      <c r="C344" s="11" t="s">
        <v>446</v>
      </c>
      <c r="D344" s="11" t="s">
        <v>164</v>
      </c>
      <c r="E344" s="10" t="s">
        <v>27</v>
      </c>
      <c r="F344" s="10" t="s">
        <v>28</v>
      </c>
      <c r="G344" s="12">
        <v>22000</v>
      </c>
      <c r="H344" s="12">
        <v>0</v>
      </c>
      <c r="I344" s="12">
        <v>0</v>
      </c>
      <c r="J344" s="12">
        <f t="shared" si="515"/>
        <v>631.4</v>
      </c>
      <c r="K344" s="12">
        <f t="shared" si="567"/>
        <v>1561.9999999999998</v>
      </c>
      <c r="L344" s="12">
        <f t="shared" si="568"/>
        <v>253</v>
      </c>
      <c r="M344" s="28">
        <f t="shared" si="569"/>
        <v>668.8</v>
      </c>
      <c r="N344" s="12">
        <f t="shared" si="570"/>
        <v>1559.8000000000002</v>
      </c>
      <c r="O344" s="37">
        <v>0</v>
      </c>
      <c r="P344" s="12">
        <f t="shared" si="571"/>
        <v>4675</v>
      </c>
      <c r="Q344" s="35">
        <v>0</v>
      </c>
      <c r="R344" s="12">
        <f t="shared" si="541"/>
        <v>1300.1999999999998</v>
      </c>
      <c r="S344" s="12">
        <f t="shared" si="572"/>
        <v>3374.8</v>
      </c>
      <c r="T344" s="28">
        <f t="shared" si="520"/>
        <v>20699.8</v>
      </c>
    </row>
    <row r="345" spans="1:20" s="13" customFormat="1" ht="12">
      <c r="A345" s="10">
        <f t="shared" si="524"/>
        <v>327</v>
      </c>
      <c r="B345" s="23" t="s">
        <v>319</v>
      </c>
      <c r="C345" s="11" t="s">
        <v>447</v>
      </c>
      <c r="D345" s="11" t="s">
        <v>164</v>
      </c>
      <c r="E345" s="10" t="s">
        <v>27</v>
      </c>
      <c r="F345" s="10" t="s">
        <v>28</v>
      </c>
      <c r="G345" s="12">
        <v>22000</v>
      </c>
      <c r="H345" s="12">
        <v>0</v>
      </c>
      <c r="I345" s="12">
        <v>0</v>
      </c>
      <c r="J345" s="12">
        <f t="shared" si="515"/>
        <v>631.4</v>
      </c>
      <c r="K345" s="12">
        <f t="shared" si="567"/>
        <v>1561.9999999999998</v>
      </c>
      <c r="L345" s="12">
        <f t="shared" si="568"/>
        <v>253</v>
      </c>
      <c r="M345" s="28">
        <f t="shared" si="569"/>
        <v>668.8</v>
      </c>
      <c r="N345" s="12">
        <f t="shared" si="570"/>
        <v>1559.8000000000002</v>
      </c>
      <c r="O345" s="37">
        <v>0</v>
      </c>
      <c r="P345" s="12">
        <f t="shared" si="571"/>
        <v>4675</v>
      </c>
      <c r="Q345" s="35">
        <v>0</v>
      </c>
      <c r="R345" s="12">
        <f t="shared" si="541"/>
        <v>1300.1999999999998</v>
      </c>
      <c r="S345" s="12">
        <f t="shared" si="572"/>
        <v>3374.8</v>
      </c>
      <c r="T345" s="28">
        <f t="shared" si="520"/>
        <v>20699.8</v>
      </c>
    </row>
    <row r="346" spans="1:20" s="13" customFormat="1" ht="12">
      <c r="A346" s="10">
        <f t="shared" si="524"/>
        <v>328</v>
      </c>
      <c r="B346" s="23" t="s">
        <v>319</v>
      </c>
      <c r="C346" s="11" t="s">
        <v>448</v>
      </c>
      <c r="D346" s="11" t="s">
        <v>164</v>
      </c>
      <c r="E346" s="10" t="s">
        <v>27</v>
      </c>
      <c r="F346" s="10" t="s">
        <v>28</v>
      </c>
      <c r="G346" s="12">
        <v>22000</v>
      </c>
      <c r="H346" s="12">
        <v>0</v>
      </c>
      <c r="I346" s="12">
        <v>0</v>
      </c>
      <c r="J346" s="12">
        <f t="shared" si="515"/>
        <v>631.4</v>
      </c>
      <c r="K346" s="12">
        <f t="shared" si="567"/>
        <v>1561.9999999999998</v>
      </c>
      <c r="L346" s="12">
        <f t="shared" si="568"/>
        <v>253</v>
      </c>
      <c r="M346" s="28">
        <f t="shared" si="569"/>
        <v>668.8</v>
      </c>
      <c r="N346" s="12">
        <f t="shared" si="570"/>
        <v>1559.8000000000002</v>
      </c>
      <c r="O346" s="37">
        <v>1350.12</v>
      </c>
      <c r="P346" s="12">
        <f t="shared" si="571"/>
        <v>4675</v>
      </c>
      <c r="Q346" s="35">
        <v>0</v>
      </c>
      <c r="R346" s="12">
        <f t="shared" si="541"/>
        <v>2650.3199999999997</v>
      </c>
      <c r="S346" s="12">
        <f t="shared" si="572"/>
        <v>3374.8</v>
      </c>
      <c r="T346" s="28">
        <f t="shared" si="520"/>
        <v>19349.68</v>
      </c>
    </row>
    <row r="347" spans="1:20" s="13" customFormat="1" ht="12">
      <c r="A347" s="10">
        <f t="shared" si="524"/>
        <v>329</v>
      </c>
      <c r="B347" s="23" t="s">
        <v>319</v>
      </c>
      <c r="C347" s="11" t="s">
        <v>449</v>
      </c>
      <c r="D347" s="11" t="s">
        <v>164</v>
      </c>
      <c r="E347" s="10" t="s">
        <v>27</v>
      </c>
      <c r="F347" s="10" t="s">
        <v>28</v>
      </c>
      <c r="G347" s="12">
        <v>22000</v>
      </c>
      <c r="H347" s="12">
        <v>0</v>
      </c>
      <c r="I347" s="12">
        <v>0</v>
      </c>
      <c r="J347" s="12">
        <f t="shared" si="515"/>
        <v>631.4</v>
      </c>
      <c r="K347" s="12">
        <f t="shared" si="567"/>
        <v>1561.9999999999998</v>
      </c>
      <c r="L347" s="12">
        <f t="shared" si="568"/>
        <v>253</v>
      </c>
      <c r="M347" s="28">
        <f t="shared" si="569"/>
        <v>668.8</v>
      </c>
      <c r="N347" s="12">
        <f t="shared" si="570"/>
        <v>1559.8000000000002</v>
      </c>
      <c r="O347" s="37">
        <v>0</v>
      </c>
      <c r="P347" s="12">
        <f t="shared" si="571"/>
        <v>4675</v>
      </c>
      <c r="Q347" s="35">
        <v>0</v>
      </c>
      <c r="R347" s="12">
        <f t="shared" si="541"/>
        <v>1300.1999999999998</v>
      </c>
      <c r="S347" s="12">
        <f t="shared" si="572"/>
        <v>3374.8</v>
      </c>
      <c r="T347" s="28">
        <f t="shared" si="520"/>
        <v>20699.8</v>
      </c>
    </row>
    <row r="348" spans="1:20" s="13" customFormat="1" ht="12">
      <c r="A348" s="10">
        <f t="shared" si="524"/>
        <v>330</v>
      </c>
      <c r="B348" s="23" t="s">
        <v>319</v>
      </c>
      <c r="C348" s="11" t="s">
        <v>450</v>
      </c>
      <c r="D348" s="11" t="s">
        <v>164</v>
      </c>
      <c r="E348" s="10" t="s">
        <v>27</v>
      </c>
      <c r="F348" s="10" t="s">
        <v>28</v>
      </c>
      <c r="G348" s="12">
        <v>22000</v>
      </c>
      <c r="H348" s="12">
        <v>0</v>
      </c>
      <c r="I348" s="12">
        <v>0</v>
      </c>
      <c r="J348" s="12">
        <f t="shared" si="515"/>
        <v>631.4</v>
      </c>
      <c r="K348" s="12">
        <f t="shared" si="567"/>
        <v>1561.9999999999998</v>
      </c>
      <c r="L348" s="12">
        <f t="shared" si="568"/>
        <v>253</v>
      </c>
      <c r="M348" s="28">
        <f t="shared" si="569"/>
        <v>668.8</v>
      </c>
      <c r="N348" s="12">
        <f t="shared" si="570"/>
        <v>1559.8000000000002</v>
      </c>
      <c r="O348" s="37">
        <v>0</v>
      </c>
      <c r="P348" s="12">
        <f t="shared" si="571"/>
        <v>4675</v>
      </c>
      <c r="Q348" s="35">
        <v>0</v>
      </c>
      <c r="R348" s="12">
        <f t="shared" si="541"/>
        <v>1300.1999999999998</v>
      </c>
      <c r="S348" s="12">
        <f t="shared" si="572"/>
        <v>3374.8</v>
      </c>
      <c r="T348" s="28">
        <f t="shared" si="520"/>
        <v>20699.8</v>
      </c>
    </row>
    <row r="349" spans="1:20" s="13" customFormat="1" ht="12">
      <c r="A349" s="10">
        <f t="shared" si="524"/>
        <v>331</v>
      </c>
      <c r="B349" s="23" t="s">
        <v>319</v>
      </c>
      <c r="C349" s="11" t="s">
        <v>451</v>
      </c>
      <c r="D349" s="11" t="s">
        <v>164</v>
      </c>
      <c r="E349" s="10" t="s">
        <v>27</v>
      </c>
      <c r="F349" s="10" t="s">
        <v>28</v>
      </c>
      <c r="G349" s="12">
        <v>22000</v>
      </c>
      <c r="H349" s="12">
        <v>0</v>
      </c>
      <c r="I349" s="12">
        <v>0</v>
      </c>
      <c r="J349" s="12">
        <f t="shared" si="515"/>
        <v>631.4</v>
      </c>
      <c r="K349" s="12">
        <f t="shared" si="567"/>
        <v>1561.9999999999998</v>
      </c>
      <c r="L349" s="12">
        <f t="shared" si="568"/>
        <v>253</v>
      </c>
      <c r="M349" s="28">
        <f t="shared" si="569"/>
        <v>668.8</v>
      </c>
      <c r="N349" s="12">
        <f t="shared" si="570"/>
        <v>1559.8000000000002</v>
      </c>
      <c r="O349" s="37">
        <v>0</v>
      </c>
      <c r="P349" s="12">
        <f t="shared" si="571"/>
        <v>4675</v>
      </c>
      <c r="Q349" s="35">
        <v>0</v>
      </c>
      <c r="R349" s="12">
        <f t="shared" si="541"/>
        <v>1300.1999999999998</v>
      </c>
      <c r="S349" s="12">
        <f t="shared" si="572"/>
        <v>3374.8</v>
      </c>
      <c r="T349" s="28">
        <f t="shared" si="520"/>
        <v>20699.8</v>
      </c>
    </row>
    <row r="350" spans="1:20" s="13" customFormat="1" ht="12">
      <c r="A350" s="10">
        <f t="shared" si="524"/>
        <v>332</v>
      </c>
      <c r="B350" s="23" t="s">
        <v>319</v>
      </c>
      <c r="C350" s="11" t="s">
        <v>452</v>
      </c>
      <c r="D350" s="11" t="s">
        <v>164</v>
      </c>
      <c r="E350" s="10" t="s">
        <v>27</v>
      </c>
      <c r="F350" s="10" t="s">
        <v>28</v>
      </c>
      <c r="G350" s="12">
        <v>22000</v>
      </c>
      <c r="H350" s="12">
        <v>0</v>
      </c>
      <c r="I350" s="12">
        <v>0</v>
      </c>
      <c r="J350" s="12">
        <f t="shared" si="515"/>
        <v>631.4</v>
      </c>
      <c r="K350" s="12">
        <f t="shared" si="567"/>
        <v>1561.9999999999998</v>
      </c>
      <c r="L350" s="12">
        <f t="shared" si="568"/>
        <v>253</v>
      </c>
      <c r="M350" s="28">
        <f t="shared" si="569"/>
        <v>668.8</v>
      </c>
      <c r="N350" s="12">
        <f t="shared" si="570"/>
        <v>1559.8000000000002</v>
      </c>
      <c r="O350" s="37">
        <v>0</v>
      </c>
      <c r="P350" s="12">
        <f t="shared" si="571"/>
        <v>4675</v>
      </c>
      <c r="Q350" s="35">
        <v>0</v>
      </c>
      <c r="R350" s="12">
        <f t="shared" si="541"/>
        <v>1300.1999999999998</v>
      </c>
      <c r="S350" s="12">
        <f t="shared" si="572"/>
        <v>3374.8</v>
      </c>
      <c r="T350" s="28">
        <f t="shared" si="520"/>
        <v>20699.8</v>
      </c>
    </row>
    <row r="351" spans="1:20" s="13" customFormat="1" ht="12">
      <c r="A351" s="10">
        <f t="shared" si="524"/>
        <v>333</v>
      </c>
      <c r="B351" s="23" t="s">
        <v>319</v>
      </c>
      <c r="C351" s="11" t="s">
        <v>453</v>
      </c>
      <c r="D351" s="11" t="s">
        <v>164</v>
      </c>
      <c r="E351" s="10" t="s">
        <v>27</v>
      </c>
      <c r="F351" s="10" t="s">
        <v>28</v>
      </c>
      <c r="G351" s="12">
        <v>22000</v>
      </c>
      <c r="H351" s="12">
        <v>0</v>
      </c>
      <c r="I351" s="12">
        <v>0</v>
      </c>
      <c r="J351" s="12">
        <f t="shared" si="515"/>
        <v>631.4</v>
      </c>
      <c r="K351" s="12">
        <f t="shared" si="567"/>
        <v>1561.9999999999998</v>
      </c>
      <c r="L351" s="12">
        <f t="shared" si="568"/>
        <v>253</v>
      </c>
      <c r="M351" s="28">
        <f t="shared" si="569"/>
        <v>668.8</v>
      </c>
      <c r="N351" s="12">
        <f t="shared" si="570"/>
        <v>1559.8000000000002</v>
      </c>
      <c r="O351" s="37">
        <v>0</v>
      </c>
      <c r="P351" s="12">
        <f t="shared" si="571"/>
        <v>4675</v>
      </c>
      <c r="Q351" s="35">
        <v>0</v>
      </c>
      <c r="R351" s="12">
        <f t="shared" si="541"/>
        <v>1300.1999999999998</v>
      </c>
      <c r="S351" s="12">
        <f t="shared" si="572"/>
        <v>3374.8</v>
      </c>
      <c r="T351" s="28">
        <f t="shared" si="520"/>
        <v>20699.8</v>
      </c>
    </row>
    <row r="352" spans="1:20" s="13" customFormat="1" ht="12">
      <c r="A352" s="10">
        <f t="shared" si="524"/>
        <v>334</v>
      </c>
      <c r="B352" s="23" t="s">
        <v>319</v>
      </c>
      <c r="C352" s="11" t="s">
        <v>454</v>
      </c>
      <c r="D352" s="11" t="s">
        <v>180</v>
      </c>
      <c r="E352" s="10" t="s">
        <v>27</v>
      </c>
      <c r="F352" s="10" t="s">
        <v>39</v>
      </c>
      <c r="G352" s="12">
        <v>22000</v>
      </c>
      <c r="H352" s="12">
        <v>0</v>
      </c>
      <c r="I352" s="12">
        <v>0</v>
      </c>
      <c r="J352" s="12">
        <f t="shared" si="515"/>
        <v>631.4</v>
      </c>
      <c r="K352" s="12">
        <f t="shared" si="567"/>
        <v>1561.9999999999998</v>
      </c>
      <c r="L352" s="12">
        <f t="shared" si="568"/>
        <v>253</v>
      </c>
      <c r="M352" s="28">
        <f t="shared" si="569"/>
        <v>668.8</v>
      </c>
      <c r="N352" s="12">
        <f t="shared" si="570"/>
        <v>1559.8000000000002</v>
      </c>
      <c r="O352" s="37">
        <v>0</v>
      </c>
      <c r="P352" s="12">
        <f t="shared" si="571"/>
        <v>4675</v>
      </c>
      <c r="Q352" s="35">
        <v>0</v>
      </c>
      <c r="R352" s="12">
        <f t="shared" si="541"/>
        <v>1300.1999999999998</v>
      </c>
      <c r="S352" s="12">
        <f t="shared" si="572"/>
        <v>3374.8</v>
      </c>
      <c r="T352" s="28">
        <f t="shared" si="520"/>
        <v>20699.8</v>
      </c>
    </row>
    <row r="353" spans="1:20" s="13" customFormat="1" ht="12">
      <c r="A353" s="10">
        <f t="shared" si="524"/>
        <v>335</v>
      </c>
      <c r="B353" s="23" t="s">
        <v>319</v>
      </c>
      <c r="C353" s="11" t="s">
        <v>455</v>
      </c>
      <c r="D353" s="11" t="s">
        <v>186</v>
      </c>
      <c r="E353" s="10" t="s">
        <v>27</v>
      </c>
      <c r="F353" s="10" t="s">
        <v>39</v>
      </c>
      <c r="G353" s="12">
        <v>22000</v>
      </c>
      <c r="H353" s="12">
        <v>0</v>
      </c>
      <c r="I353" s="12">
        <v>0</v>
      </c>
      <c r="J353" s="12">
        <f t="shared" si="515"/>
        <v>631.4</v>
      </c>
      <c r="K353" s="12">
        <f t="shared" si="567"/>
        <v>1561.9999999999998</v>
      </c>
      <c r="L353" s="12">
        <f t="shared" si="568"/>
        <v>253</v>
      </c>
      <c r="M353" s="28">
        <f t="shared" si="569"/>
        <v>668.8</v>
      </c>
      <c r="N353" s="12">
        <f t="shared" si="570"/>
        <v>1559.8000000000002</v>
      </c>
      <c r="O353" s="37">
        <v>0</v>
      </c>
      <c r="P353" s="12">
        <f t="shared" si="571"/>
        <v>4675</v>
      </c>
      <c r="Q353" s="37">
        <v>11946.42</v>
      </c>
      <c r="R353" s="28">
        <f t="shared" si="541"/>
        <v>13246.619999999999</v>
      </c>
      <c r="S353" s="28">
        <f t="shared" si="572"/>
        <v>3374.8</v>
      </c>
      <c r="T353" s="28">
        <f t="shared" si="520"/>
        <v>8753.380000000001</v>
      </c>
    </row>
    <row r="354" spans="1:20" s="13" customFormat="1" ht="12">
      <c r="A354" s="10">
        <f t="shared" si="524"/>
        <v>336</v>
      </c>
      <c r="B354" s="23" t="s">
        <v>319</v>
      </c>
      <c r="C354" s="11" t="s">
        <v>456</v>
      </c>
      <c r="D354" s="11" t="s">
        <v>180</v>
      </c>
      <c r="E354" s="10" t="s">
        <v>27</v>
      </c>
      <c r="F354" s="10" t="s">
        <v>39</v>
      </c>
      <c r="G354" s="12">
        <v>22000</v>
      </c>
      <c r="H354" s="12">
        <v>0</v>
      </c>
      <c r="I354" s="12">
        <v>0</v>
      </c>
      <c r="J354" s="12">
        <f t="shared" si="515"/>
        <v>631.4</v>
      </c>
      <c r="K354" s="12">
        <f t="shared" si="567"/>
        <v>1561.9999999999998</v>
      </c>
      <c r="L354" s="12">
        <f t="shared" si="568"/>
        <v>253</v>
      </c>
      <c r="M354" s="28">
        <f t="shared" si="569"/>
        <v>668.8</v>
      </c>
      <c r="N354" s="12">
        <f t="shared" si="570"/>
        <v>1559.8000000000002</v>
      </c>
      <c r="O354" s="37">
        <v>0</v>
      </c>
      <c r="P354" s="12">
        <f t="shared" si="571"/>
        <v>4675</v>
      </c>
      <c r="Q354" s="35">
        <v>0</v>
      </c>
      <c r="R354" s="12">
        <f t="shared" si="541"/>
        <v>1300.1999999999998</v>
      </c>
      <c r="S354" s="12">
        <f t="shared" si="572"/>
        <v>3374.8</v>
      </c>
      <c r="T354" s="28">
        <f t="shared" si="520"/>
        <v>20699.8</v>
      </c>
    </row>
    <row r="355" spans="1:20" s="13" customFormat="1" ht="12">
      <c r="A355" s="10">
        <f t="shared" si="524"/>
        <v>337</v>
      </c>
      <c r="B355" s="23" t="s">
        <v>319</v>
      </c>
      <c r="C355" s="11" t="s">
        <v>457</v>
      </c>
      <c r="D355" s="11" t="s">
        <v>458</v>
      </c>
      <c r="E355" s="10" t="s">
        <v>27</v>
      </c>
      <c r="F355" s="10" t="s">
        <v>39</v>
      </c>
      <c r="G355" s="12">
        <v>22000</v>
      </c>
      <c r="H355" s="12">
        <v>0</v>
      </c>
      <c r="I355" s="12">
        <v>0</v>
      </c>
      <c r="J355" s="12">
        <f t="shared" si="515"/>
        <v>631.4</v>
      </c>
      <c r="K355" s="12">
        <f t="shared" si="567"/>
        <v>1561.9999999999998</v>
      </c>
      <c r="L355" s="12">
        <f t="shared" si="568"/>
        <v>253</v>
      </c>
      <c r="M355" s="28">
        <f t="shared" si="569"/>
        <v>668.8</v>
      </c>
      <c r="N355" s="12">
        <f t="shared" si="570"/>
        <v>1559.8000000000002</v>
      </c>
      <c r="O355" s="37">
        <v>0</v>
      </c>
      <c r="P355" s="12">
        <f t="shared" si="571"/>
        <v>4675</v>
      </c>
      <c r="Q355" s="35">
        <v>0</v>
      </c>
      <c r="R355" s="12">
        <f t="shared" si="541"/>
        <v>1300.1999999999998</v>
      </c>
      <c r="S355" s="12">
        <f t="shared" si="572"/>
        <v>3374.8</v>
      </c>
      <c r="T355" s="28">
        <f t="shared" si="520"/>
        <v>20699.8</v>
      </c>
    </row>
    <row r="356" spans="1:20" s="13" customFormat="1" ht="12">
      <c r="A356" s="10">
        <f t="shared" si="524"/>
        <v>338</v>
      </c>
      <c r="B356" s="23" t="s">
        <v>319</v>
      </c>
      <c r="C356" s="11" t="s">
        <v>459</v>
      </c>
      <c r="D356" s="11" t="s">
        <v>184</v>
      </c>
      <c r="E356" s="10" t="s">
        <v>27</v>
      </c>
      <c r="F356" s="10" t="s">
        <v>39</v>
      </c>
      <c r="G356" s="12">
        <v>22000</v>
      </c>
      <c r="H356" s="12">
        <v>0</v>
      </c>
      <c r="I356" s="12">
        <v>0</v>
      </c>
      <c r="J356" s="12">
        <f t="shared" si="515"/>
        <v>631.4</v>
      </c>
      <c r="K356" s="12">
        <f t="shared" si="567"/>
        <v>1561.9999999999998</v>
      </c>
      <c r="L356" s="12">
        <f t="shared" si="568"/>
        <v>253</v>
      </c>
      <c r="M356" s="28">
        <f t="shared" si="569"/>
        <v>668.8</v>
      </c>
      <c r="N356" s="12">
        <f t="shared" si="570"/>
        <v>1559.8000000000002</v>
      </c>
      <c r="O356" s="37">
        <v>0</v>
      </c>
      <c r="P356" s="12">
        <f t="shared" si="571"/>
        <v>4675</v>
      </c>
      <c r="Q356" s="35">
        <v>0</v>
      </c>
      <c r="R356" s="12">
        <f t="shared" si="541"/>
        <v>1300.1999999999998</v>
      </c>
      <c r="S356" s="12">
        <f t="shared" si="572"/>
        <v>3374.8</v>
      </c>
      <c r="T356" s="28">
        <f t="shared" si="520"/>
        <v>20699.8</v>
      </c>
    </row>
    <row r="357" spans="1:20" s="13" customFormat="1" ht="12">
      <c r="A357" s="10">
        <f t="shared" si="524"/>
        <v>339</v>
      </c>
      <c r="B357" s="23" t="s">
        <v>319</v>
      </c>
      <c r="C357" s="11" t="s">
        <v>460</v>
      </c>
      <c r="D357" s="11" t="s">
        <v>184</v>
      </c>
      <c r="E357" s="10" t="s">
        <v>27</v>
      </c>
      <c r="F357" s="10" t="s">
        <v>39</v>
      </c>
      <c r="G357" s="12">
        <v>22000</v>
      </c>
      <c r="H357" s="12">
        <v>0</v>
      </c>
      <c r="I357" s="12">
        <v>0</v>
      </c>
      <c r="J357" s="12">
        <f t="shared" ref="J357:J391" si="573">+G357*2.87%</f>
        <v>631.4</v>
      </c>
      <c r="K357" s="12">
        <f t="shared" si="567"/>
        <v>1561.9999999999998</v>
      </c>
      <c r="L357" s="12">
        <f t="shared" si="568"/>
        <v>253</v>
      </c>
      <c r="M357" s="28">
        <f t="shared" si="569"/>
        <v>668.8</v>
      </c>
      <c r="N357" s="12">
        <f t="shared" si="570"/>
        <v>1559.8000000000002</v>
      </c>
      <c r="O357" s="37">
        <v>0</v>
      </c>
      <c r="P357" s="12">
        <f t="shared" si="571"/>
        <v>4675</v>
      </c>
      <c r="Q357" s="37">
        <v>12629.89</v>
      </c>
      <c r="R357" s="28">
        <f t="shared" si="541"/>
        <v>13930.09</v>
      </c>
      <c r="S357" s="28">
        <f t="shared" si="572"/>
        <v>3374.8</v>
      </c>
      <c r="T357" s="28">
        <f t="shared" ref="T357:T391" si="574">+G357-R357</f>
        <v>8069.91</v>
      </c>
    </row>
    <row r="358" spans="1:20" s="13" customFormat="1" ht="12">
      <c r="A358" s="10">
        <f t="shared" si="524"/>
        <v>340</v>
      </c>
      <c r="B358" s="23" t="s">
        <v>319</v>
      </c>
      <c r="C358" s="11" t="s">
        <v>461</v>
      </c>
      <c r="D358" s="11" t="s">
        <v>184</v>
      </c>
      <c r="E358" s="10" t="s">
        <v>27</v>
      </c>
      <c r="F358" s="10" t="s">
        <v>39</v>
      </c>
      <c r="G358" s="12">
        <v>22000</v>
      </c>
      <c r="H358" s="12">
        <v>0</v>
      </c>
      <c r="I358" s="12">
        <v>0</v>
      </c>
      <c r="J358" s="12">
        <f t="shared" si="573"/>
        <v>631.4</v>
      </c>
      <c r="K358" s="12">
        <f t="shared" si="567"/>
        <v>1561.9999999999998</v>
      </c>
      <c r="L358" s="12">
        <f t="shared" si="568"/>
        <v>253</v>
      </c>
      <c r="M358" s="28">
        <f t="shared" si="569"/>
        <v>668.8</v>
      </c>
      <c r="N358" s="12">
        <f t="shared" si="570"/>
        <v>1559.8000000000002</v>
      </c>
      <c r="O358" s="37">
        <v>0</v>
      </c>
      <c r="P358" s="12">
        <f t="shared" si="571"/>
        <v>4675</v>
      </c>
      <c r="Q358" s="35">
        <v>0</v>
      </c>
      <c r="R358" s="12">
        <f t="shared" si="541"/>
        <v>1300.1999999999998</v>
      </c>
      <c r="S358" s="12">
        <f t="shared" si="572"/>
        <v>3374.8</v>
      </c>
      <c r="T358" s="28">
        <f t="shared" si="574"/>
        <v>20699.8</v>
      </c>
    </row>
    <row r="359" spans="1:20" s="13" customFormat="1" ht="12">
      <c r="A359" s="10">
        <f t="shared" si="524"/>
        <v>341</v>
      </c>
      <c r="B359" s="23" t="s">
        <v>319</v>
      </c>
      <c r="C359" s="11" t="s">
        <v>462</v>
      </c>
      <c r="D359" s="11" t="s">
        <v>186</v>
      </c>
      <c r="E359" s="10" t="s">
        <v>27</v>
      </c>
      <c r="F359" s="10" t="s">
        <v>39</v>
      </c>
      <c r="G359" s="12">
        <v>22000</v>
      </c>
      <c r="H359" s="12">
        <v>0</v>
      </c>
      <c r="I359" s="12">
        <v>0</v>
      </c>
      <c r="J359" s="12">
        <f t="shared" si="573"/>
        <v>631.4</v>
      </c>
      <c r="K359" s="12">
        <f t="shared" si="567"/>
        <v>1561.9999999999998</v>
      </c>
      <c r="L359" s="12">
        <f t="shared" si="568"/>
        <v>253</v>
      </c>
      <c r="M359" s="28">
        <f t="shared" si="569"/>
        <v>668.8</v>
      </c>
      <c r="N359" s="12">
        <f t="shared" si="570"/>
        <v>1559.8000000000002</v>
      </c>
      <c r="O359" s="35">
        <v>1350.12</v>
      </c>
      <c r="P359" s="12">
        <f t="shared" si="571"/>
        <v>4675</v>
      </c>
      <c r="Q359" s="35">
        <v>0</v>
      </c>
      <c r="R359" s="12">
        <f t="shared" si="541"/>
        <v>2650.3199999999997</v>
      </c>
      <c r="S359" s="12">
        <f t="shared" si="572"/>
        <v>3374.8</v>
      </c>
      <c r="T359" s="28">
        <f t="shared" si="574"/>
        <v>19349.68</v>
      </c>
    </row>
    <row r="360" spans="1:20" s="13" customFormat="1" ht="12">
      <c r="A360" s="10">
        <f t="shared" si="524"/>
        <v>342</v>
      </c>
      <c r="B360" s="23" t="s">
        <v>319</v>
      </c>
      <c r="C360" s="11" t="s">
        <v>463</v>
      </c>
      <c r="D360" s="11" t="s">
        <v>186</v>
      </c>
      <c r="E360" s="10" t="s">
        <v>27</v>
      </c>
      <c r="F360" s="10" t="s">
        <v>39</v>
      </c>
      <c r="G360" s="12">
        <v>22000</v>
      </c>
      <c r="H360" s="12">
        <v>0</v>
      </c>
      <c r="I360" s="12">
        <v>0</v>
      </c>
      <c r="J360" s="12">
        <f t="shared" si="573"/>
        <v>631.4</v>
      </c>
      <c r="K360" s="12">
        <f t="shared" si="567"/>
        <v>1561.9999999999998</v>
      </c>
      <c r="L360" s="12">
        <f t="shared" si="568"/>
        <v>253</v>
      </c>
      <c r="M360" s="28">
        <f t="shared" si="569"/>
        <v>668.8</v>
      </c>
      <c r="N360" s="12">
        <f t="shared" si="570"/>
        <v>1559.8000000000002</v>
      </c>
      <c r="O360" s="37">
        <v>0</v>
      </c>
      <c r="P360" s="12">
        <f t="shared" si="571"/>
        <v>4675</v>
      </c>
      <c r="Q360" s="35">
        <v>0</v>
      </c>
      <c r="R360" s="12">
        <f t="shared" si="541"/>
        <v>1300.1999999999998</v>
      </c>
      <c r="S360" s="12">
        <f t="shared" si="572"/>
        <v>3374.8</v>
      </c>
      <c r="T360" s="28">
        <f t="shared" si="574"/>
        <v>20699.8</v>
      </c>
    </row>
    <row r="361" spans="1:20" s="13" customFormat="1" ht="12">
      <c r="A361" s="10">
        <f t="shared" si="524"/>
        <v>343</v>
      </c>
      <c r="B361" s="23" t="s">
        <v>319</v>
      </c>
      <c r="C361" s="11" t="s">
        <v>464</v>
      </c>
      <c r="D361" s="11" t="s">
        <v>186</v>
      </c>
      <c r="E361" s="10" t="s">
        <v>27</v>
      </c>
      <c r="F361" s="10" t="s">
        <v>39</v>
      </c>
      <c r="G361" s="12">
        <v>22000</v>
      </c>
      <c r="H361" s="12">
        <v>0</v>
      </c>
      <c r="I361" s="12">
        <v>0</v>
      </c>
      <c r="J361" s="12">
        <f t="shared" si="573"/>
        <v>631.4</v>
      </c>
      <c r="K361" s="12">
        <f t="shared" si="567"/>
        <v>1561.9999999999998</v>
      </c>
      <c r="L361" s="12">
        <f t="shared" si="568"/>
        <v>253</v>
      </c>
      <c r="M361" s="28">
        <f t="shared" si="569"/>
        <v>668.8</v>
      </c>
      <c r="N361" s="12">
        <f t="shared" si="570"/>
        <v>1559.8000000000002</v>
      </c>
      <c r="O361" s="37">
        <v>0</v>
      </c>
      <c r="P361" s="12">
        <f t="shared" si="571"/>
        <v>4675</v>
      </c>
      <c r="Q361" s="35">
        <v>0</v>
      </c>
      <c r="R361" s="12">
        <f t="shared" si="541"/>
        <v>1300.1999999999998</v>
      </c>
      <c r="S361" s="12">
        <f t="shared" si="572"/>
        <v>3374.8</v>
      </c>
      <c r="T361" s="28">
        <f t="shared" si="574"/>
        <v>20699.8</v>
      </c>
    </row>
    <row r="362" spans="1:20" s="13" customFormat="1" ht="12">
      <c r="A362" s="10">
        <f t="shared" si="524"/>
        <v>344</v>
      </c>
      <c r="B362" s="23" t="s">
        <v>319</v>
      </c>
      <c r="C362" s="11" t="s">
        <v>465</v>
      </c>
      <c r="D362" s="11" t="s">
        <v>186</v>
      </c>
      <c r="E362" s="10" t="s">
        <v>27</v>
      </c>
      <c r="F362" s="10" t="s">
        <v>39</v>
      </c>
      <c r="G362" s="12">
        <v>20000</v>
      </c>
      <c r="H362" s="12">
        <v>0</v>
      </c>
      <c r="I362" s="12">
        <v>0</v>
      </c>
      <c r="J362" s="12">
        <f t="shared" si="573"/>
        <v>574</v>
      </c>
      <c r="K362" s="12">
        <f t="shared" si="567"/>
        <v>1419.9999999999998</v>
      </c>
      <c r="L362" s="12">
        <f t="shared" si="568"/>
        <v>230</v>
      </c>
      <c r="M362" s="28">
        <f t="shared" si="569"/>
        <v>608</v>
      </c>
      <c r="N362" s="12">
        <f t="shared" si="570"/>
        <v>1418</v>
      </c>
      <c r="O362" s="35">
        <v>1350.12</v>
      </c>
      <c r="P362" s="12">
        <f t="shared" si="571"/>
        <v>4250</v>
      </c>
      <c r="Q362" s="35">
        <v>0</v>
      </c>
      <c r="R362" s="12">
        <f t="shared" si="541"/>
        <v>2532.12</v>
      </c>
      <c r="S362" s="12">
        <f t="shared" si="572"/>
        <v>3068</v>
      </c>
      <c r="T362" s="28">
        <f t="shared" si="574"/>
        <v>17467.88</v>
      </c>
    </row>
    <row r="363" spans="1:20" s="30" customFormat="1" ht="12">
      <c r="A363" s="10">
        <f t="shared" ref="A363:A391" si="575">+A362+1</f>
        <v>345</v>
      </c>
      <c r="B363" s="23" t="s">
        <v>319</v>
      </c>
      <c r="C363" s="11" t="s">
        <v>466</v>
      </c>
      <c r="D363" s="11" t="s">
        <v>186</v>
      </c>
      <c r="E363" s="10" t="s">
        <v>27</v>
      </c>
      <c r="F363" s="10" t="s">
        <v>39</v>
      </c>
      <c r="G363" s="12">
        <v>20000</v>
      </c>
      <c r="H363" s="12">
        <v>0</v>
      </c>
      <c r="I363" s="12">
        <v>0</v>
      </c>
      <c r="J363" s="12">
        <f t="shared" si="573"/>
        <v>574</v>
      </c>
      <c r="K363" s="12">
        <f t="shared" si="567"/>
        <v>1419.9999999999998</v>
      </c>
      <c r="L363" s="12">
        <f t="shared" si="568"/>
        <v>230</v>
      </c>
      <c r="M363" s="28">
        <f t="shared" si="569"/>
        <v>608</v>
      </c>
      <c r="N363" s="12">
        <f t="shared" si="570"/>
        <v>1418</v>
      </c>
      <c r="O363" s="35">
        <v>1350.12</v>
      </c>
      <c r="P363" s="12">
        <f t="shared" si="571"/>
        <v>4250</v>
      </c>
      <c r="Q363" s="35">
        <v>0</v>
      </c>
      <c r="R363" s="12">
        <f t="shared" si="541"/>
        <v>2532.12</v>
      </c>
      <c r="S363" s="12">
        <f t="shared" si="572"/>
        <v>3068</v>
      </c>
      <c r="T363" s="28">
        <f t="shared" si="574"/>
        <v>17467.88</v>
      </c>
    </row>
    <row r="364" spans="1:20" s="30" customFormat="1" ht="12">
      <c r="A364" s="10">
        <f t="shared" si="575"/>
        <v>346</v>
      </c>
      <c r="B364" s="23" t="s">
        <v>319</v>
      </c>
      <c r="C364" s="11" t="s">
        <v>467</v>
      </c>
      <c r="D364" s="11" t="s">
        <v>186</v>
      </c>
      <c r="E364" s="10" t="s">
        <v>27</v>
      </c>
      <c r="F364" s="10" t="s">
        <v>39</v>
      </c>
      <c r="G364" s="12">
        <v>20000</v>
      </c>
      <c r="H364" s="12">
        <v>0</v>
      </c>
      <c r="I364" s="12">
        <v>0</v>
      </c>
      <c r="J364" s="12">
        <f t="shared" si="573"/>
        <v>574</v>
      </c>
      <c r="K364" s="12">
        <f t="shared" si="567"/>
        <v>1419.9999999999998</v>
      </c>
      <c r="L364" s="12">
        <f t="shared" si="568"/>
        <v>230</v>
      </c>
      <c r="M364" s="28">
        <f t="shared" si="569"/>
        <v>608</v>
      </c>
      <c r="N364" s="12">
        <f t="shared" si="570"/>
        <v>1418</v>
      </c>
      <c r="O364" s="37">
        <v>0</v>
      </c>
      <c r="P364" s="12">
        <f t="shared" si="571"/>
        <v>4250</v>
      </c>
      <c r="Q364" s="35">
        <v>0</v>
      </c>
      <c r="R364" s="12">
        <f t="shared" si="541"/>
        <v>1182</v>
      </c>
      <c r="S364" s="12">
        <f t="shared" si="572"/>
        <v>3068</v>
      </c>
      <c r="T364" s="28">
        <f t="shared" si="574"/>
        <v>18818</v>
      </c>
    </row>
    <row r="365" spans="1:20" s="30" customFormat="1" ht="12">
      <c r="A365" s="10">
        <f t="shared" si="575"/>
        <v>347</v>
      </c>
      <c r="B365" s="23" t="s">
        <v>319</v>
      </c>
      <c r="C365" s="11" t="s">
        <v>468</v>
      </c>
      <c r="D365" s="11" t="s">
        <v>201</v>
      </c>
      <c r="E365" s="10" t="s">
        <v>27</v>
      </c>
      <c r="F365" s="10" t="s">
        <v>39</v>
      </c>
      <c r="G365" s="12">
        <v>22000</v>
      </c>
      <c r="H365" s="12">
        <v>0</v>
      </c>
      <c r="I365" s="12">
        <v>0</v>
      </c>
      <c r="J365" s="12">
        <f t="shared" si="573"/>
        <v>631.4</v>
      </c>
      <c r="K365" s="12">
        <f t="shared" si="567"/>
        <v>1561.9999999999998</v>
      </c>
      <c r="L365" s="12">
        <f t="shared" si="568"/>
        <v>253</v>
      </c>
      <c r="M365" s="28">
        <f t="shared" si="569"/>
        <v>668.8</v>
      </c>
      <c r="N365" s="12">
        <f t="shared" si="570"/>
        <v>1559.8000000000002</v>
      </c>
      <c r="O365" s="37">
        <v>0</v>
      </c>
      <c r="P365" s="12">
        <f t="shared" si="571"/>
        <v>4675</v>
      </c>
      <c r="Q365" s="37">
        <v>6699.58</v>
      </c>
      <c r="R365" s="28">
        <f t="shared" si="541"/>
        <v>7999.78</v>
      </c>
      <c r="S365" s="28">
        <f t="shared" si="572"/>
        <v>3374.8</v>
      </c>
      <c r="T365" s="28">
        <f t="shared" si="574"/>
        <v>14000.220000000001</v>
      </c>
    </row>
    <row r="366" spans="1:20" s="30" customFormat="1" ht="12">
      <c r="A366" s="10">
        <f t="shared" si="575"/>
        <v>348</v>
      </c>
      <c r="B366" s="23" t="s">
        <v>361</v>
      </c>
      <c r="C366" s="36" t="s">
        <v>470</v>
      </c>
      <c r="D366" s="36" t="s">
        <v>286</v>
      </c>
      <c r="E366" s="15" t="s">
        <v>27</v>
      </c>
      <c r="F366" s="15" t="s">
        <v>28</v>
      </c>
      <c r="G366" s="28">
        <v>132825</v>
      </c>
      <c r="H366" s="28">
        <v>26883.38</v>
      </c>
      <c r="I366" s="28">
        <v>0</v>
      </c>
      <c r="J366" s="28">
        <f t="shared" si="573"/>
        <v>3812.0774999999999</v>
      </c>
      <c r="K366" s="28">
        <f t="shared" ref="K366:K375" si="576">G366*7.1%</f>
        <v>9430.5749999999989</v>
      </c>
      <c r="L366" s="28">
        <f t="shared" ref="L366:L370" si="577">62400*1.15%</f>
        <v>717.6</v>
      </c>
      <c r="M366" s="28">
        <f t="shared" ref="M366:M375" si="578">+G366*3.04%</f>
        <v>4037.88</v>
      </c>
      <c r="N366" s="28">
        <f t="shared" ref="N366:N375" si="579">G366*7.09%</f>
        <v>9417.2925000000014</v>
      </c>
      <c r="O366" s="37">
        <v>0</v>
      </c>
      <c r="P366" s="28">
        <f t="shared" ref="P366:P375" si="580">J366+K366+L366+M366+N366</f>
        <v>27415.425000000003</v>
      </c>
      <c r="Q366" s="37">
        <v>2170.39</v>
      </c>
      <c r="R366" s="28">
        <f t="shared" ref="R366:R424" si="581">+J366+M366+O366+Q366+H366+I366</f>
        <v>36903.727500000001</v>
      </c>
      <c r="S366" s="28">
        <f t="shared" ref="S366:S375" si="582">+N366+L366+K366</f>
        <v>19565.467499999999</v>
      </c>
      <c r="T366" s="28">
        <f t="shared" si="574"/>
        <v>95921.272499999992</v>
      </c>
    </row>
    <row r="367" spans="1:20" s="30" customFormat="1" ht="12">
      <c r="A367" s="10">
        <f t="shared" si="575"/>
        <v>349</v>
      </c>
      <c r="B367" s="23" t="s">
        <v>361</v>
      </c>
      <c r="C367" s="36" t="s">
        <v>471</v>
      </c>
      <c r="D367" s="36" t="s">
        <v>365</v>
      </c>
      <c r="E367" s="15" t="s">
        <v>27</v>
      </c>
      <c r="F367" s="15" t="s">
        <v>39</v>
      </c>
      <c r="G367" s="28">
        <v>73039.33</v>
      </c>
      <c r="H367" s="28">
        <v>12820.29</v>
      </c>
      <c r="I367" s="28">
        <v>0</v>
      </c>
      <c r="J367" s="28">
        <f t="shared" si="573"/>
        <v>2096.2287710000001</v>
      </c>
      <c r="K367" s="28">
        <f t="shared" si="576"/>
        <v>5185.7924299999995</v>
      </c>
      <c r="L367" s="28">
        <f t="shared" si="577"/>
        <v>717.6</v>
      </c>
      <c r="M367" s="28">
        <f t="shared" si="578"/>
        <v>2220.3956320000002</v>
      </c>
      <c r="N367" s="28">
        <f t="shared" si="579"/>
        <v>5178.4884970000003</v>
      </c>
      <c r="O367" s="37">
        <v>0</v>
      </c>
      <c r="P367" s="28">
        <f t="shared" si="580"/>
        <v>15398.50533</v>
      </c>
      <c r="Q367" s="37">
        <v>1855.99</v>
      </c>
      <c r="R367" s="28">
        <f t="shared" si="581"/>
        <v>18992.904403</v>
      </c>
      <c r="S367" s="28">
        <f t="shared" si="582"/>
        <v>11081.880927</v>
      </c>
      <c r="T367" s="28">
        <f t="shared" si="574"/>
        <v>54046.425597000001</v>
      </c>
    </row>
    <row r="368" spans="1:20" s="13" customFormat="1" ht="12">
      <c r="A368" s="10">
        <f t="shared" si="575"/>
        <v>350</v>
      </c>
      <c r="B368" s="23" t="s">
        <v>361</v>
      </c>
      <c r="C368" s="36" t="s">
        <v>472</v>
      </c>
      <c r="D368" s="36" t="s">
        <v>365</v>
      </c>
      <c r="E368" s="15" t="s">
        <v>27</v>
      </c>
      <c r="F368" s="15" t="s">
        <v>28</v>
      </c>
      <c r="G368" s="28">
        <v>72688</v>
      </c>
      <c r="H368" s="28">
        <v>11796.75</v>
      </c>
      <c r="I368" s="28">
        <v>0</v>
      </c>
      <c r="J368" s="28">
        <f t="shared" si="573"/>
        <v>2086.1455999999998</v>
      </c>
      <c r="K368" s="28">
        <f t="shared" si="576"/>
        <v>5160.848</v>
      </c>
      <c r="L368" s="28">
        <f t="shared" si="577"/>
        <v>717.6</v>
      </c>
      <c r="M368" s="28">
        <f t="shared" si="578"/>
        <v>2209.7152000000001</v>
      </c>
      <c r="N368" s="28">
        <f t="shared" si="579"/>
        <v>5153.5792000000001</v>
      </c>
      <c r="O368" s="37">
        <v>0</v>
      </c>
      <c r="P368" s="28">
        <f t="shared" si="580"/>
        <v>15327.888000000001</v>
      </c>
      <c r="Q368" s="37">
        <v>1872.21</v>
      </c>
      <c r="R368" s="28">
        <f t="shared" si="581"/>
        <v>17964.820800000001</v>
      </c>
      <c r="S368" s="28">
        <f t="shared" si="582"/>
        <v>11032.0272</v>
      </c>
      <c r="T368" s="28">
        <f t="shared" si="574"/>
        <v>54723.179199999999</v>
      </c>
    </row>
    <row r="369" spans="1:20" s="13" customFormat="1" ht="12">
      <c r="A369" s="10">
        <f t="shared" si="575"/>
        <v>351</v>
      </c>
      <c r="B369" s="23" t="s">
        <v>361</v>
      </c>
      <c r="C369" s="36" t="s">
        <v>473</v>
      </c>
      <c r="D369" s="36" t="s">
        <v>365</v>
      </c>
      <c r="E369" s="15" t="s">
        <v>27</v>
      </c>
      <c r="F369" s="15" t="s">
        <v>39</v>
      </c>
      <c r="G369" s="28">
        <v>72688</v>
      </c>
      <c r="H369" s="28">
        <v>12737.65</v>
      </c>
      <c r="I369" s="28">
        <v>0</v>
      </c>
      <c r="J369" s="28">
        <f t="shared" si="573"/>
        <v>2086.1455999999998</v>
      </c>
      <c r="K369" s="28">
        <f t="shared" si="576"/>
        <v>5160.848</v>
      </c>
      <c r="L369" s="28">
        <f t="shared" si="577"/>
        <v>717.6</v>
      </c>
      <c r="M369" s="28">
        <f t="shared" si="578"/>
        <v>2209.7152000000001</v>
      </c>
      <c r="N369" s="28">
        <f t="shared" si="579"/>
        <v>5153.5792000000001</v>
      </c>
      <c r="O369" s="37">
        <v>0</v>
      </c>
      <c r="P369" s="28">
        <f t="shared" si="580"/>
        <v>15327.888000000001</v>
      </c>
      <c r="Q369" s="37">
        <v>1872.21</v>
      </c>
      <c r="R369" s="28">
        <f t="shared" si="581"/>
        <v>18905.720799999999</v>
      </c>
      <c r="S369" s="28">
        <f t="shared" si="582"/>
        <v>11032.0272</v>
      </c>
      <c r="T369" s="28">
        <f t="shared" si="574"/>
        <v>53782.279200000004</v>
      </c>
    </row>
    <row r="370" spans="1:20" s="13" customFormat="1" ht="12">
      <c r="A370" s="10">
        <f t="shared" si="575"/>
        <v>352</v>
      </c>
      <c r="B370" s="23" t="s">
        <v>361</v>
      </c>
      <c r="C370" s="36" t="s">
        <v>474</v>
      </c>
      <c r="D370" s="36" t="s">
        <v>365</v>
      </c>
      <c r="E370" s="15" t="s">
        <v>27</v>
      </c>
      <c r="F370" s="15" t="s">
        <v>28</v>
      </c>
      <c r="G370" s="28">
        <v>72688</v>
      </c>
      <c r="H370" s="28">
        <v>10651.24</v>
      </c>
      <c r="I370" s="28">
        <v>0</v>
      </c>
      <c r="J370" s="28">
        <f t="shared" si="573"/>
        <v>2086.1455999999998</v>
      </c>
      <c r="K370" s="28">
        <f t="shared" si="576"/>
        <v>5160.848</v>
      </c>
      <c r="L370" s="28">
        <f t="shared" si="577"/>
        <v>717.6</v>
      </c>
      <c r="M370" s="28">
        <f t="shared" si="578"/>
        <v>2209.7152000000001</v>
      </c>
      <c r="N370" s="28">
        <f t="shared" si="579"/>
        <v>5153.5792000000001</v>
      </c>
      <c r="O370" s="37">
        <f>1350.12*2</f>
        <v>2700.24</v>
      </c>
      <c r="P370" s="28">
        <f t="shared" si="580"/>
        <v>15327.888000000001</v>
      </c>
      <c r="Q370" s="37">
        <f>4252.45-2380.24</f>
        <v>1872.21</v>
      </c>
      <c r="R370" s="28">
        <f t="shared" si="581"/>
        <v>19519.550799999997</v>
      </c>
      <c r="S370" s="28">
        <f t="shared" si="582"/>
        <v>11032.0272</v>
      </c>
      <c r="T370" s="28">
        <f t="shared" si="574"/>
        <v>53168.449200000003</v>
      </c>
    </row>
    <row r="371" spans="1:20" s="13" customFormat="1" ht="12">
      <c r="A371" s="10">
        <f t="shared" si="575"/>
        <v>353</v>
      </c>
      <c r="B371" s="23" t="s">
        <v>361</v>
      </c>
      <c r="C371" s="11" t="s">
        <v>475</v>
      </c>
      <c r="D371" s="11" t="s">
        <v>52</v>
      </c>
      <c r="E371" s="10" t="s">
        <v>27</v>
      </c>
      <c r="F371" s="10" t="s">
        <v>28</v>
      </c>
      <c r="G371" s="12">
        <v>52635</v>
      </c>
      <c r="H371" s="12">
        <v>9432.0400000000009</v>
      </c>
      <c r="I371" s="12">
        <v>0</v>
      </c>
      <c r="J371" s="12">
        <f t="shared" si="573"/>
        <v>1510.6244999999999</v>
      </c>
      <c r="K371" s="12">
        <f t="shared" si="576"/>
        <v>3737.0849999999996</v>
      </c>
      <c r="L371" s="12">
        <f t="shared" ref="L371:L375" si="583">G371*1.15%</f>
        <v>605.30250000000001</v>
      </c>
      <c r="M371" s="28">
        <f t="shared" si="578"/>
        <v>1600.104</v>
      </c>
      <c r="N371" s="12">
        <f t="shared" si="579"/>
        <v>3731.8215000000005</v>
      </c>
      <c r="O371" s="37">
        <v>0</v>
      </c>
      <c r="P371" s="12">
        <f t="shared" si="580"/>
        <v>11184.9375</v>
      </c>
      <c r="Q371" s="35">
        <v>0</v>
      </c>
      <c r="R371" s="12">
        <f t="shared" si="581"/>
        <v>12542.768500000002</v>
      </c>
      <c r="S371" s="12">
        <f t="shared" si="582"/>
        <v>8074.2090000000007</v>
      </c>
      <c r="T371" s="28">
        <f t="shared" si="574"/>
        <v>40092.231499999994</v>
      </c>
    </row>
    <row r="372" spans="1:20" s="13" customFormat="1" ht="12">
      <c r="A372" s="10">
        <f t="shared" si="575"/>
        <v>354</v>
      </c>
      <c r="B372" s="23" t="s">
        <v>361</v>
      </c>
      <c r="C372" s="11" t="s">
        <v>476</v>
      </c>
      <c r="D372" s="11" t="s">
        <v>312</v>
      </c>
      <c r="E372" s="10" t="s">
        <v>27</v>
      </c>
      <c r="F372" s="10" t="s">
        <v>28</v>
      </c>
      <c r="G372" s="12">
        <v>34500</v>
      </c>
      <c r="H372" s="12">
        <v>0</v>
      </c>
      <c r="I372" s="12">
        <v>0</v>
      </c>
      <c r="J372" s="12">
        <f t="shared" si="573"/>
        <v>990.15</v>
      </c>
      <c r="K372" s="12">
        <f t="shared" si="576"/>
        <v>2449.5</v>
      </c>
      <c r="L372" s="12">
        <f t="shared" si="583"/>
        <v>396.75</v>
      </c>
      <c r="M372" s="28">
        <f t="shared" si="578"/>
        <v>1048.8</v>
      </c>
      <c r="N372" s="12">
        <f t="shared" si="579"/>
        <v>2446.0500000000002</v>
      </c>
      <c r="O372" s="35">
        <v>1350.12</v>
      </c>
      <c r="P372" s="12">
        <f t="shared" si="580"/>
        <v>7331.25</v>
      </c>
      <c r="Q372" s="35">
        <v>0</v>
      </c>
      <c r="R372" s="12">
        <f t="shared" si="581"/>
        <v>3389.0699999999997</v>
      </c>
      <c r="S372" s="12">
        <f t="shared" si="582"/>
        <v>5292.3</v>
      </c>
      <c r="T372" s="28">
        <f t="shared" si="574"/>
        <v>31110.93</v>
      </c>
    </row>
    <row r="373" spans="1:20" s="30" customFormat="1" ht="12">
      <c r="A373" s="10">
        <f t="shared" si="575"/>
        <v>355</v>
      </c>
      <c r="B373" s="23" t="s">
        <v>361</v>
      </c>
      <c r="C373" s="11" t="s">
        <v>477</v>
      </c>
      <c r="D373" s="11" t="s">
        <v>312</v>
      </c>
      <c r="E373" s="10" t="s">
        <v>43</v>
      </c>
      <c r="F373" s="10" t="s">
        <v>28</v>
      </c>
      <c r="G373" s="12">
        <v>34500</v>
      </c>
      <c r="H373" s="12">
        <v>0</v>
      </c>
      <c r="I373" s="12">
        <v>0</v>
      </c>
      <c r="J373" s="12">
        <f t="shared" si="573"/>
        <v>990.15</v>
      </c>
      <c r="K373" s="12">
        <f t="shared" si="576"/>
        <v>2449.5</v>
      </c>
      <c r="L373" s="12">
        <f t="shared" si="583"/>
        <v>396.75</v>
      </c>
      <c r="M373" s="28">
        <f t="shared" si="578"/>
        <v>1048.8</v>
      </c>
      <c r="N373" s="12">
        <f t="shared" si="579"/>
        <v>2446.0500000000002</v>
      </c>
      <c r="O373" s="37">
        <v>0</v>
      </c>
      <c r="P373" s="12">
        <f t="shared" si="580"/>
        <v>7331.25</v>
      </c>
      <c r="Q373" s="35">
        <v>0</v>
      </c>
      <c r="R373" s="12">
        <f t="shared" si="581"/>
        <v>2038.9499999999998</v>
      </c>
      <c r="S373" s="12">
        <f t="shared" si="582"/>
        <v>5292.3</v>
      </c>
      <c r="T373" s="28">
        <f t="shared" si="574"/>
        <v>32461.05</v>
      </c>
    </row>
    <row r="374" spans="1:20" s="30" customFormat="1" ht="12">
      <c r="A374" s="10">
        <f t="shared" si="575"/>
        <v>356</v>
      </c>
      <c r="B374" s="23" t="s">
        <v>361</v>
      </c>
      <c r="C374" s="11" t="s">
        <v>478</v>
      </c>
      <c r="D374" s="11" t="s">
        <v>312</v>
      </c>
      <c r="E374" s="10" t="s">
        <v>43</v>
      </c>
      <c r="F374" s="10" t="s">
        <v>28</v>
      </c>
      <c r="G374" s="12">
        <v>34500</v>
      </c>
      <c r="H374" s="12">
        <v>0</v>
      </c>
      <c r="I374" s="12">
        <v>0</v>
      </c>
      <c r="J374" s="12">
        <f t="shared" si="573"/>
        <v>990.15</v>
      </c>
      <c r="K374" s="12">
        <f t="shared" si="576"/>
        <v>2449.5</v>
      </c>
      <c r="L374" s="12">
        <f t="shared" si="583"/>
        <v>396.75</v>
      </c>
      <c r="M374" s="28">
        <f t="shared" si="578"/>
        <v>1048.8</v>
      </c>
      <c r="N374" s="12">
        <f t="shared" si="579"/>
        <v>2446.0500000000002</v>
      </c>
      <c r="O374" s="37">
        <v>0</v>
      </c>
      <c r="P374" s="12">
        <f t="shared" si="580"/>
        <v>7331.25</v>
      </c>
      <c r="Q374" s="37">
        <v>1000</v>
      </c>
      <c r="R374" s="28">
        <f t="shared" si="581"/>
        <v>3038.95</v>
      </c>
      <c r="S374" s="28">
        <f t="shared" si="582"/>
        <v>5292.3</v>
      </c>
      <c r="T374" s="28">
        <f t="shared" si="574"/>
        <v>31461.05</v>
      </c>
    </row>
    <row r="375" spans="1:20" s="30" customFormat="1" ht="12">
      <c r="A375" s="10">
        <f t="shared" si="575"/>
        <v>357</v>
      </c>
      <c r="B375" s="23" t="s">
        <v>361</v>
      </c>
      <c r="C375" s="11" t="s">
        <v>479</v>
      </c>
      <c r="D375" s="11" t="s">
        <v>36</v>
      </c>
      <c r="E375" s="10" t="s">
        <v>27</v>
      </c>
      <c r="F375" s="10" t="s">
        <v>28</v>
      </c>
      <c r="G375" s="12">
        <v>32465.74</v>
      </c>
      <c r="H375" s="12">
        <v>0</v>
      </c>
      <c r="I375" s="12">
        <v>0</v>
      </c>
      <c r="J375" s="12">
        <f t="shared" si="573"/>
        <v>931.76673800000003</v>
      </c>
      <c r="K375" s="12">
        <f t="shared" si="576"/>
        <v>2305.06754</v>
      </c>
      <c r="L375" s="12">
        <f t="shared" si="583"/>
        <v>373.35601000000003</v>
      </c>
      <c r="M375" s="28">
        <f t="shared" si="578"/>
        <v>986.95849600000008</v>
      </c>
      <c r="N375" s="12">
        <f t="shared" si="579"/>
        <v>2301.8209660000002</v>
      </c>
      <c r="O375" s="37">
        <v>0</v>
      </c>
      <c r="P375" s="12">
        <f t="shared" si="580"/>
        <v>6898.9697500000002</v>
      </c>
      <c r="Q375" s="35">
        <v>0</v>
      </c>
      <c r="R375" s="12">
        <f t="shared" si="581"/>
        <v>1918.725234</v>
      </c>
      <c r="S375" s="12">
        <f t="shared" si="582"/>
        <v>4980.2445160000007</v>
      </c>
      <c r="T375" s="28">
        <f t="shared" si="574"/>
        <v>30547.014766</v>
      </c>
    </row>
    <row r="376" spans="1:20" s="30" customFormat="1" ht="12">
      <c r="A376" s="10">
        <f t="shared" si="575"/>
        <v>358</v>
      </c>
      <c r="B376" s="23" t="s">
        <v>377</v>
      </c>
      <c r="C376" s="36" t="s">
        <v>480</v>
      </c>
      <c r="D376" s="36" t="s">
        <v>62</v>
      </c>
      <c r="E376" s="15" t="s">
        <v>27</v>
      </c>
      <c r="F376" s="15" t="s">
        <v>28</v>
      </c>
      <c r="G376" s="28">
        <v>32465.74</v>
      </c>
      <c r="H376" s="28">
        <v>0</v>
      </c>
      <c r="I376" s="28">
        <v>0</v>
      </c>
      <c r="J376" s="28">
        <f>+G376*2.87%</f>
        <v>931.76673800000003</v>
      </c>
      <c r="K376" s="28">
        <f>G376*7.1%</f>
        <v>2305.06754</v>
      </c>
      <c r="L376" s="28">
        <f>G376*1.15%</f>
        <v>373.35601000000003</v>
      </c>
      <c r="M376" s="28">
        <f>+G376*3.04%</f>
        <v>986.95849600000008</v>
      </c>
      <c r="N376" s="28">
        <f>G376*7.09%</f>
        <v>2301.8209660000002</v>
      </c>
      <c r="O376" s="37">
        <v>0</v>
      </c>
      <c r="P376" s="28">
        <f>J376+K376+L376+M376+N376</f>
        <v>6898.9697500000002</v>
      </c>
      <c r="Q376" s="35">
        <v>0</v>
      </c>
      <c r="R376" s="28">
        <f>+J376+M376+O376+Q376+H376+I376</f>
        <v>1918.725234</v>
      </c>
      <c r="S376" s="28">
        <f>+N376+L376+K376</f>
        <v>4980.2445160000007</v>
      </c>
      <c r="T376" s="28">
        <f>+G376-R376</f>
        <v>30547.014766</v>
      </c>
    </row>
    <row r="377" spans="1:20" s="30" customFormat="1" ht="12">
      <c r="A377" s="10">
        <f t="shared" si="575"/>
        <v>359</v>
      </c>
      <c r="B377" s="23" t="s">
        <v>377</v>
      </c>
      <c r="C377" s="11" t="s">
        <v>420</v>
      </c>
      <c r="D377" s="11" t="s">
        <v>62</v>
      </c>
      <c r="E377" s="10" t="s">
        <v>27</v>
      </c>
      <c r="F377" s="10" t="s">
        <v>28</v>
      </c>
      <c r="G377" s="12">
        <v>32465.74</v>
      </c>
      <c r="H377" s="12">
        <v>0</v>
      </c>
      <c r="I377" s="12">
        <v>0</v>
      </c>
      <c r="J377" s="12">
        <f>+G377*2.87%</f>
        <v>931.76673800000003</v>
      </c>
      <c r="K377" s="12">
        <f>G377*7.1%</f>
        <v>2305.06754</v>
      </c>
      <c r="L377" s="12">
        <f>G377*1.15%</f>
        <v>373.35601000000003</v>
      </c>
      <c r="M377" s="28">
        <f>+G377*3.04%</f>
        <v>986.95849600000008</v>
      </c>
      <c r="N377" s="12">
        <f>G377*7.09%</f>
        <v>2301.8209660000002</v>
      </c>
      <c r="O377" s="37">
        <v>0</v>
      </c>
      <c r="P377" s="12">
        <f>J377+K377+L377+M377+N377</f>
        <v>6898.9697500000002</v>
      </c>
      <c r="Q377" s="35">
        <v>0</v>
      </c>
      <c r="R377" s="12">
        <f>+J377+M377+O377+Q377+H377+I377</f>
        <v>1918.725234</v>
      </c>
      <c r="S377" s="12">
        <f>+N377+L377+K377</f>
        <v>4980.2445160000007</v>
      </c>
      <c r="T377" s="28">
        <f>+G377-R377</f>
        <v>30547.014766</v>
      </c>
    </row>
    <row r="378" spans="1:20" s="13" customFormat="1" ht="11.25" customHeight="1">
      <c r="A378" s="10">
        <f t="shared" si="575"/>
        <v>360</v>
      </c>
      <c r="B378" s="23" t="s">
        <v>381</v>
      </c>
      <c r="C378" s="36" t="s">
        <v>481</v>
      </c>
      <c r="D378" s="36" t="s">
        <v>965</v>
      </c>
      <c r="E378" s="15" t="s">
        <v>27</v>
      </c>
      <c r="F378" s="15" t="s">
        <v>28</v>
      </c>
      <c r="G378" s="28">
        <v>75000</v>
      </c>
      <c r="H378" s="28">
        <v>5769.33</v>
      </c>
      <c r="I378" s="28">
        <v>0</v>
      </c>
      <c r="J378" s="28">
        <f>+G378*2.87%</f>
        <v>2152.5</v>
      </c>
      <c r="K378" s="28">
        <f t="shared" ref="K378" si="584">G378*7.1%</f>
        <v>5324.9999999999991</v>
      </c>
      <c r="L378" s="28">
        <f t="shared" ref="L378" si="585">62400*1.15%</f>
        <v>717.6</v>
      </c>
      <c r="M378" s="28">
        <f>+G378*3.04%</f>
        <v>2280</v>
      </c>
      <c r="N378" s="28">
        <f>G378*7.09%</f>
        <v>5317.5</v>
      </c>
      <c r="O378" s="37">
        <f>1350.12*2</f>
        <v>2700.24</v>
      </c>
      <c r="P378" s="28">
        <f t="shared" ref="P378" si="586">J378+K378+L378+M378+N378</f>
        <v>15792.599999999999</v>
      </c>
      <c r="Q378" s="37">
        <f>6630.84-2700.24</f>
        <v>3930.6000000000004</v>
      </c>
      <c r="R378" s="28">
        <f>+J378+M378+O378+Q378+H378+I378</f>
        <v>16832.669999999998</v>
      </c>
      <c r="S378" s="28">
        <f t="shared" ref="S378" si="587">+N378+L378+K378</f>
        <v>11360.099999999999</v>
      </c>
      <c r="T378" s="28">
        <f>+G378-R378</f>
        <v>58167.33</v>
      </c>
    </row>
    <row r="379" spans="1:20" s="13" customFormat="1" ht="12">
      <c r="A379" s="10">
        <f t="shared" si="575"/>
        <v>361</v>
      </c>
      <c r="B379" s="23" t="s">
        <v>381</v>
      </c>
      <c r="C379" s="36" t="s">
        <v>482</v>
      </c>
      <c r="D379" s="36" t="s">
        <v>121</v>
      </c>
      <c r="E379" s="15" t="s">
        <v>43</v>
      </c>
      <c r="F379" s="15" t="s">
        <v>28</v>
      </c>
      <c r="G379" s="28">
        <v>45000</v>
      </c>
      <c r="H379" s="28">
        <v>1148.33</v>
      </c>
      <c r="I379" s="28">
        <v>0</v>
      </c>
      <c r="J379" s="28">
        <f>+G379*2.87%</f>
        <v>1291.5</v>
      </c>
      <c r="K379" s="28">
        <f>G379*7.1%</f>
        <v>3194.9999999999995</v>
      </c>
      <c r="L379" s="28">
        <f>G379*1.15%</f>
        <v>517.5</v>
      </c>
      <c r="M379" s="28">
        <f>+G379*3.04%</f>
        <v>1368</v>
      </c>
      <c r="N379" s="28">
        <f>G379*7.09%</f>
        <v>3190.5</v>
      </c>
      <c r="O379" s="37">
        <v>0</v>
      </c>
      <c r="P379" s="28">
        <f>J379+K379+L379+M379+N379</f>
        <v>9562.5</v>
      </c>
      <c r="Q379" s="37">
        <v>0</v>
      </c>
      <c r="R379" s="28">
        <f>+J379+M379+O379+Q379+H379+I379</f>
        <v>3807.83</v>
      </c>
      <c r="S379" s="28">
        <f>+N379+L379+K379</f>
        <v>6903</v>
      </c>
      <c r="T379" s="28">
        <f>+G379-R379</f>
        <v>41192.17</v>
      </c>
    </row>
    <row r="380" spans="1:20" s="30" customFormat="1" ht="12">
      <c r="A380" s="10">
        <f t="shared" si="575"/>
        <v>362</v>
      </c>
      <c r="B380" s="23" t="s">
        <v>381</v>
      </c>
      <c r="C380" s="36" t="s">
        <v>483</v>
      </c>
      <c r="D380" s="36" t="s">
        <v>62</v>
      </c>
      <c r="E380" s="15" t="s">
        <v>27</v>
      </c>
      <c r="F380" s="15" t="s">
        <v>28</v>
      </c>
      <c r="G380" s="28">
        <v>34500</v>
      </c>
      <c r="H380" s="28">
        <v>0</v>
      </c>
      <c r="I380" s="28">
        <v>0</v>
      </c>
      <c r="J380" s="28">
        <f>+G380*2.87%</f>
        <v>990.15</v>
      </c>
      <c r="K380" s="28">
        <f>G380*7.1%</f>
        <v>2449.5</v>
      </c>
      <c r="L380" s="28">
        <f>G380*1.15%</f>
        <v>396.75</v>
      </c>
      <c r="M380" s="28">
        <f>+G380*3.04%</f>
        <v>1048.8</v>
      </c>
      <c r="N380" s="28">
        <f>G380*7.09%</f>
        <v>2446.0500000000002</v>
      </c>
      <c r="O380" s="37">
        <v>1350.12</v>
      </c>
      <c r="P380" s="28">
        <f>J380+K380+L380+M380+N380</f>
        <v>7331.25</v>
      </c>
      <c r="Q380" s="35">
        <v>0</v>
      </c>
      <c r="R380" s="28">
        <f>+J380+M380+O380+Q380+H380+I380</f>
        <v>3389.0699999999997</v>
      </c>
      <c r="S380" s="28">
        <f>+N380+L380+K380</f>
        <v>5292.3</v>
      </c>
      <c r="T380" s="28">
        <f>+G380-R380</f>
        <v>31110.93</v>
      </c>
    </row>
    <row r="381" spans="1:20" s="13" customFormat="1" ht="12">
      <c r="A381" s="10">
        <f t="shared" si="575"/>
        <v>363</v>
      </c>
      <c r="B381" s="23" t="s">
        <v>484</v>
      </c>
      <c r="C381" s="11" t="s">
        <v>485</v>
      </c>
      <c r="D381" s="11" t="s">
        <v>204</v>
      </c>
      <c r="E381" s="10" t="s">
        <v>27</v>
      </c>
      <c r="F381" s="10" t="s">
        <v>28</v>
      </c>
      <c r="G381" s="12">
        <v>90671.21</v>
      </c>
      <c r="H381" s="12">
        <v>18096.84</v>
      </c>
      <c r="I381" s="12">
        <v>0</v>
      </c>
      <c r="J381" s="12">
        <f t="shared" si="573"/>
        <v>2602.263727</v>
      </c>
      <c r="K381" s="12">
        <f t="shared" ref="K381" si="588">G381*7.1%</f>
        <v>6437.6559099999995</v>
      </c>
      <c r="L381" s="12">
        <f t="shared" ref="L381" si="589">62400*1.15%</f>
        <v>717.6</v>
      </c>
      <c r="M381" s="28">
        <f t="shared" ref="M381:M383" si="590">+G381*3.04%</f>
        <v>2756.4047840000003</v>
      </c>
      <c r="N381" s="12">
        <f t="shared" ref="N381" si="591">G381*7.09%</f>
        <v>6428.5887890000013</v>
      </c>
      <c r="O381" s="37">
        <v>0</v>
      </c>
      <c r="P381" s="12">
        <f t="shared" ref="P381" si="592">J381+K381+L381+M381+N381</f>
        <v>18942.513210000001</v>
      </c>
      <c r="Q381" s="35">
        <v>6756.08</v>
      </c>
      <c r="R381" s="12">
        <f t="shared" si="581"/>
        <v>30211.588511000002</v>
      </c>
      <c r="S381" s="12">
        <f t="shared" ref="S381" si="593">+N381+L381+K381</f>
        <v>13583.844699000001</v>
      </c>
      <c r="T381" s="28">
        <f t="shared" si="574"/>
        <v>60459.621489000005</v>
      </c>
    </row>
    <row r="382" spans="1:20" s="13" customFormat="1" ht="12">
      <c r="A382" s="10">
        <f t="shared" si="575"/>
        <v>364</v>
      </c>
      <c r="B382" s="23" t="s">
        <v>592</v>
      </c>
      <c r="C382" s="11" t="s">
        <v>487</v>
      </c>
      <c r="D382" s="11" t="s">
        <v>204</v>
      </c>
      <c r="E382" s="10" t="s">
        <v>27</v>
      </c>
      <c r="F382" s="10" t="s">
        <v>39</v>
      </c>
      <c r="G382" s="12">
        <v>89100</v>
      </c>
      <c r="H382" s="12">
        <v>15923.11</v>
      </c>
      <c r="I382" s="12">
        <v>0</v>
      </c>
      <c r="J382" s="12">
        <f t="shared" si="573"/>
        <v>2557.17</v>
      </c>
      <c r="K382" s="12">
        <f t="shared" ref="K382:K383" si="594">G382*7.1%</f>
        <v>6326.0999999999995</v>
      </c>
      <c r="L382" s="12">
        <f t="shared" ref="L382" si="595">62400*1.15%</f>
        <v>717.6</v>
      </c>
      <c r="M382" s="28">
        <f t="shared" si="590"/>
        <v>2708.64</v>
      </c>
      <c r="N382" s="12">
        <f t="shared" ref="N382:N383" si="596">G382*7.09%</f>
        <v>6317.1900000000005</v>
      </c>
      <c r="O382" s="35">
        <f>1350.12*2</f>
        <v>2700.24</v>
      </c>
      <c r="P382" s="12">
        <f t="shared" ref="P382:P383" si="597">J382+K382+L382+M382+N382</f>
        <v>18626.7</v>
      </c>
      <c r="Q382" s="35">
        <f>3828.75-2380.24</f>
        <v>1448.5100000000002</v>
      </c>
      <c r="R382" s="12">
        <f t="shared" si="581"/>
        <v>25337.67</v>
      </c>
      <c r="S382" s="12">
        <f t="shared" ref="S382:S383" si="598">+N382+L382+K382</f>
        <v>13360.89</v>
      </c>
      <c r="T382" s="28">
        <f t="shared" si="574"/>
        <v>63762.33</v>
      </c>
    </row>
    <row r="383" spans="1:20" s="13" customFormat="1" ht="12">
      <c r="A383" s="10">
        <f t="shared" si="575"/>
        <v>365</v>
      </c>
      <c r="B383" s="23" t="s">
        <v>592</v>
      </c>
      <c r="C383" s="36" t="s">
        <v>488</v>
      </c>
      <c r="D383" s="36" t="s">
        <v>312</v>
      </c>
      <c r="E383" s="15" t="s">
        <v>43</v>
      </c>
      <c r="F383" s="15" t="s">
        <v>28</v>
      </c>
      <c r="G383" s="28">
        <v>34500</v>
      </c>
      <c r="H383" s="28">
        <v>0</v>
      </c>
      <c r="I383" s="28">
        <v>0</v>
      </c>
      <c r="J383" s="28">
        <f t="shared" si="573"/>
        <v>990.15</v>
      </c>
      <c r="K383" s="28">
        <f t="shared" si="594"/>
        <v>2449.5</v>
      </c>
      <c r="L383" s="28">
        <f t="shared" ref="L383" si="599">G383*1.15%</f>
        <v>396.75</v>
      </c>
      <c r="M383" s="28">
        <f t="shared" si="590"/>
        <v>1048.8</v>
      </c>
      <c r="N383" s="28">
        <f t="shared" si="596"/>
        <v>2446.0500000000002</v>
      </c>
      <c r="O383" s="37">
        <v>0</v>
      </c>
      <c r="P383" s="28">
        <f t="shared" si="597"/>
        <v>7331.25</v>
      </c>
      <c r="Q383" s="35">
        <v>0</v>
      </c>
      <c r="R383" s="28">
        <f t="shared" si="581"/>
        <v>2038.9499999999998</v>
      </c>
      <c r="S383" s="28">
        <f t="shared" si="598"/>
        <v>5292.3</v>
      </c>
      <c r="T383" s="28">
        <f t="shared" si="574"/>
        <v>32461.05</v>
      </c>
    </row>
    <row r="384" spans="1:20" s="13" customFormat="1" ht="12">
      <c r="A384" s="10">
        <f t="shared" si="575"/>
        <v>366</v>
      </c>
      <c r="B384" s="23" t="s">
        <v>391</v>
      </c>
      <c r="C384" s="11" t="s">
        <v>489</v>
      </c>
      <c r="D384" s="11" t="s">
        <v>204</v>
      </c>
      <c r="E384" s="10" t="s">
        <v>27</v>
      </c>
      <c r="F384" s="10" t="s">
        <v>39</v>
      </c>
      <c r="G384" s="12">
        <v>90671.21</v>
      </c>
      <c r="H384" s="12">
        <v>16630.23</v>
      </c>
      <c r="I384" s="12">
        <v>0</v>
      </c>
      <c r="J384" s="12">
        <f t="shared" si="573"/>
        <v>2602.263727</v>
      </c>
      <c r="K384" s="12">
        <f t="shared" ref="K384:K391" si="600">G384*7.1%</f>
        <v>6437.6559099999995</v>
      </c>
      <c r="L384" s="12">
        <f t="shared" ref="L384:L391" si="601">62400*1.15%</f>
        <v>717.6</v>
      </c>
      <c r="M384" s="28">
        <f t="shared" ref="M384:M391" si="602">+G384*3.04%</f>
        <v>2756.4047840000003</v>
      </c>
      <c r="N384" s="12">
        <f t="shared" ref="N384:N391" si="603">G384*7.09%</f>
        <v>6428.5887890000013</v>
      </c>
      <c r="O384" s="35">
        <v>1350.12</v>
      </c>
      <c r="P384" s="12">
        <f t="shared" ref="P384:P391" si="604">J384+K384+L384+M384+N384</f>
        <v>18942.513210000001</v>
      </c>
      <c r="Q384" s="35">
        <f>58633.41-O384</f>
        <v>57283.29</v>
      </c>
      <c r="R384" s="12">
        <f t="shared" si="581"/>
        <v>80622.308510999996</v>
      </c>
      <c r="S384" s="12">
        <f t="shared" ref="S384:S391" si="605">+N384+L384+K384</f>
        <v>13583.844699000001</v>
      </c>
      <c r="T384" s="28">
        <f t="shared" si="574"/>
        <v>10048.901489000011</v>
      </c>
    </row>
    <row r="385" spans="1:20" s="13" customFormat="1" ht="12">
      <c r="A385" s="10">
        <f t="shared" si="575"/>
        <v>367</v>
      </c>
      <c r="B385" s="23" t="s">
        <v>391</v>
      </c>
      <c r="C385" s="11" t="s">
        <v>490</v>
      </c>
      <c r="D385" s="11" t="s">
        <v>204</v>
      </c>
      <c r="E385" s="10" t="s">
        <v>27</v>
      </c>
      <c r="F385" s="10" t="s">
        <v>28</v>
      </c>
      <c r="G385" s="12">
        <v>90671.21</v>
      </c>
      <c r="H385" s="12">
        <v>9911.01</v>
      </c>
      <c r="I385" s="12">
        <v>0</v>
      </c>
      <c r="J385" s="12">
        <f t="shared" si="573"/>
        <v>2602.263727</v>
      </c>
      <c r="K385" s="12">
        <f t="shared" si="600"/>
        <v>6437.6559099999995</v>
      </c>
      <c r="L385" s="12">
        <f t="shared" si="601"/>
        <v>717.6</v>
      </c>
      <c r="M385" s="12">
        <f t="shared" si="602"/>
        <v>2756.4047840000003</v>
      </c>
      <c r="N385" s="12">
        <f t="shared" si="603"/>
        <v>6428.5887890000013</v>
      </c>
      <c r="O385" s="37">
        <v>0</v>
      </c>
      <c r="P385" s="12">
        <f t="shared" si="604"/>
        <v>18942.513210000001</v>
      </c>
      <c r="Q385" s="35">
        <v>1390.08</v>
      </c>
      <c r="R385" s="12">
        <f t="shared" si="581"/>
        <v>16659.758511</v>
      </c>
      <c r="S385" s="12">
        <f t="shared" si="605"/>
        <v>13583.844699000001</v>
      </c>
      <c r="T385" s="28">
        <f t="shared" si="574"/>
        <v>74011.451488999999</v>
      </c>
    </row>
    <row r="386" spans="1:20" s="13" customFormat="1" ht="12">
      <c r="A386" s="10">
        <f t="shared" si="575"/>
        <v>368</v>
      </c>
      <c r="B386" s="23" t="s">
        <v>391</v>
      </c>
      <c r="C386" s="11" t="s">
        <v>491</v>
      </c>
      <c r="D386" s="11" t="s">
        <v>204</v>
      </c>
      <c r="E386" s="10" t="s">
        <v>27</v>
      </c>
      <c r="F386" s="10" t="s">
        <v>28</v>
      </c>
      <c r="G386" s="12">
        <v>90671.21</v>
      </c>
      <c r="H386" s="12">
        <v>15822.25</v>
      </c>
      <c r="I386" s="12">
        <v>0</v>
      </c>
      <c r="J386" s="12">
        <f t="shared" si="573"/>
        <v>2602.263727</v>
      </c>
      <c r="K386" s="12">
        <f t="shared" si="600"/>
        <v>6437.6559099999995</v>
      </c>
      <c r="L386" s="12">
        <f t="shared" si="601"/>
        <v>717.6</v>
      </c>
      <c r="M386" s="12">
        <f t="shared" si="602"/>
        <v>2756.4047840000003</v>
      </c>
      <c r="N386" s="12">
        <f t="shared" si="603"/>
        <v>6428.5887890000013</v>
      </c>
      <c r="O386" s="35">
        <f>1350.12*2</f>
        <v>2700.24</v>
      </c>
      <c r="P386" s="12">
        <f t="shared" si="604"/>
        <v>18942.513210000001</v>
      </c>
      <c r="Q386" s="35">
        <f>3770.32-2380.24</f>
        <v>1390.0800000000004</v>
      </c>
      <c r="R386" s="12">
        <f t="shared" si="581"/>
        <v>25271.238511</v>
      </c>
      <c r="S386" s="12">
        <f t="shared" si="605"/>
        <v>13583.844699000001</v>
      </c>
      <c r="T386" s="28">
        <f t="shared" si="574"/>
        <v>65399.971489000003</v>
      </c>
    </row>
    <row r="387" spans="1:20" s="13" customFormat="1" ht="12">
      <c r="A387" s="10">
        <f t="shared" si="575"/>
        <v>369</v>
      </c>
      <c r="B387" s="23" t="s">
        <v>391</v>
      </c>
      <c r="C387" s="11" t="s">
        <v>492</v>
      </c>
      <c r="D387" s="11" t="s">
        <v>204</v>
      </c>
      <c r="E387" s="10" t="s">
        <v>27</v>
      </c>
      <c r="F387" s="10" t="s">
        <v>28</v>
      </c>
      <c r="G387" s="12">
        <v>90671.21</v>
      </c>
      <c r="H387" s="12">
        <v>16967.759999999998</v>
      </c>
      <c r="I387" s="12">
        <v>0</v>
      </c>
      <c r="J387" s="12">
        <f t="shared" si="573"/>
        <v>2602.263727</v>
      </c>
      <c r="K387" s="12">
        <f t="shared" si="600"/>
        <v>6437.6559099999995</v>
      </c>
      <c r="L387" s="12">
        <f t="shared" si="601"/>
        <v>717.6</v>
      </c>
      <c r="M387" s="12">
        <f t="shared" si="602"/>
        <v>2756.4047840000003</v>
      </c>
      <c r="N387" s="12">
        <f t="shared" si="603"/>
        <v>6428.5887890000013</v>
      </c>
      <c r="O387" s="37">
        <v>0</v>
      </c>
      <c r="P387" s="12">
        <f t="shared" si="604"/>
        <v>18942.513210000001</v>
      </c>
      <c r="Q387" s="35">
        <v>5056.22</v>
      </c>
      <c r="R387" s="12">
        <f t="shared" si="581"/>
        <v>27382.648510999999</v>
      </c>
      <c r="S387" s="12">
        <f t="shared" si="605"/>
        <v>13583.844699000001</v>
      </c>
      <c r="T387" s="28">
        <f t="shared" si="574"/>
        <v>63288.561489000007</v>
      </c>
    </row>
    <row r="388" spans="1:20" s="13" customFormat="1" ht="12">
      <c r="A388" s="10">
        <f t="shared" si="575"/>
        <v>370</v>
      </c>
      <c r="B388" s="23" t="s">
        <v>391</v>
      </c>
      <c r="C388" s="11" t="s">
        <v>493</v>
      </c>
      <c r="D388" s="11" t="s">
        <v>204</v>
      </c>
      <c r="E388" s="10" t="s">
        <v>27</v>
      </c>
      <c r="F388" s="10" t="s">
        <v>39</v>
      </c>
      <c r="G388" s="12">
        <v>89100</v>
      </c>
      <c r="H388" s="12">
        <v>16598.169999999998</v>
      </c>
      <c r="I388" s="12">
        <v>0</v>
      </c>
      <c r="J388" s="12">
        <f t="shared" si="573"/>
        <v>2557.17</v>
      </c>
      <c r="K388" s="12">
        <f t="shared" si="600"/>
        <v>6326.0999999999995</v>
      </c>
      <c r="L388" s="12">
        <f t="shared" si="601"/>
        <v>717.6</v>
      </c>
      <c r="M388" s="12">
        <f t="shared" si="602"/>
        <v>2708.64</v>
      </c>
      <c r="N388" s="12">
        <f t="shared" si="603"/>
        <v>6317.1900000000005</v>
      </c>
      <c r="O388" s="37">
        <v>0</v>
      </c>
      <c r="P388" s="12">
        <f t="shared" si="604"/>
        <v>18626.7</v>
      </c>
      <c r="Q388" s="37">
        <v>1366.51</v>
      </c>
      <c r="R388" s="12">
        <f t="shared" si="581"/>
        <v>23230.489999999998</v>
      </c>
      <c r="S388" s="12">
        <f t="shared" si="605"/>
        <v>13360.89</v>
      </c>
      <c r="T388" s="28">
        <f t="shared" si="574"/>
        <v>65869.510000000009</v>
      </c>
    </row>
    <row r="389" spans="1:20" s="13" customFormat="1" ht="12">
      <c r="A389" s="10">
        <f t="shared" si="575"/>
        <v>371</v>
      </c>
      <c r="B389" s="23" t="s">
        <v>391</v>
      </c>
      <c r="C389" s="11" t="s">
        <v>494</v>
      </c>
      <c r="D389" s="11" t="s">
        <v>204</v>
      </c>
      <c r="E389" s="10" t="s">
        <v>27</v>
      </c>
      <c r="F389" s="10" t="s">
        <v>28</v>
      </c>
      <c r="G389" s="12">
        <v>89100</v>
      </c>
      <c r="H389" s="12">
        <v>17068.62</v>
      </c>
      <c r="I389" s="12">
        <v>0</v>
      </c>
      <c r="J389" s="12">
        <f t="shared" si="573"/>
        <v>2557.17</v>
      </c>
      <c r="K389" s="12">
        <f t="shared" si="600"/>
        <v>6326.0999999999995</v>
      </c>
      <c r="L389" s="12">
        <f t="shared" si="601"/>
        <v>717.6</v>
      </c>
      <c r="M389" s="12">
        <f t="shared" si="602"/>
        <v>2708.64</v>
      </c>
      <c r="N389" s="12">
        <f t="shared" si="603"/>
        <v>6317.1900000000005</v>
      </c>
      <c r="O389" s="35">
        <v>1350.12</v>
      </c>
      <c r="P389" s="12">
        <f t="shared" si="604"/>
        <v>18626.7</v>
      </c>
      <c r="Q389" s="35">
        <f>1366.51-1350.12</f>
        <v>16.3900000000001</v>
      </c>
      <c r="R389" s="12">
        <f t="shared" si="581"/>
        <v>23700.94</v>
      </c>
      <c r="S389" s="12">
        <f t="shared" si="605"/>
        <v>13360.89</v>
      </c>
      <c r="T389" s="28">
        <f t="shared" si="574"/>
        <v>65399.06</v>
      </c>
    </row>
    <row r="390" spans="1:20" s="13" customFormat="1" ht="12">
      <c r="A390" s="10">
        <f t="shared" si="575"/>
        <v>372</v>
      </c>
      <c r="B390" s="23" t="s">
        <v>391</v>
      </c>
      <c r="C390" s="11" t="s">
        <v>495</v>
      </c>
      <c r="D390" s="11" t="s">
        <v>204</v>
      </c>
      <c r="E390" s="10" t="s">
        <v>27</v>
      </c>
      <c r="F390" s="10" t="s">
        <v>28</v>
      </c>
      <c r="G390" s="12">
        <v>89100</v>
      </c>
      <c r="H390" s="12">
        <v>16260.64</v>
      </c>
      <c r="I390" s="12">
        <v>0</v>
      </c>
      <c r="J390" s="12">
        <f t="shared" si="573"/>
        <v>2557.17</v>
      </c>
      <c r="K390" s="12">
        <f t="shared" si="600"/>
        <v>6326.0999999999995</v>
      </c>
      <c r="L390" s="12">
        <f t="shared" si="601"/>
        <v>717.6</v>
      </c>
      <c r="M390" s="12">
        <f t="shared" si="602"/>
        <v>2708.64</v>
      </c>
      <c r="N390" s="12">
        <f t="shared" si="603"/>
        <v>6317.1900000000005</v>
      </c>
      <c r="O390" s="35">
        <v>1350.12</v>
      </c>
      <c r="P390" s="12">
        <f t="shared" si="604"/>
        <v>18626.7</v>
      </c>
      <c r="Q390" s="35">
        <f>2716.63-1350.12</f>
        <v>1366.5100000000002</v>
      </c>
      <c r="R390" s="12">
        <f t="shared" si="581"/>
        <v>24243.079999999998</v>
      </c>
      <c r="S390" s="12">
        <f t="shared" si="605"/>
        <v>13360.89</v>
      </c>
      <c r="T390" s="28">
        <f t="shared" si="574"/>
        <v>64856.92</v>
      </c>
    </row>
    <row r="391" spans="1:20" s="13" customFormat="1" ht="12">
      <c r="A391" s="10">
        <f t="shared" si="575"/>
        <v>373</v>
      </c>
      <c r="B391" s="23" t="s">
        <v>391</v>
      </c>
      <c r="C391" s="11" t="s">
        <v>496</v>
      </c>
      <c r="D391" s="11" t="s">
        <v>204</v>
      </c>
      <c r="E391" s="10" t="s">
        <v>27</v>
      </c>
      <c r="F391" s="10" t="s">
        <v>28</v>
      </c>
      <c r="G391" s="12">
        <v>86250</v>
      </c>
      <c r="H391" s="12">
        <v>15590.24</v>
      </c>
      <c r="I391" s="12">
        <v>0</v>
      </c>
      <c r="J391" s="12">
        <f t="shared" si="573"/>
        <v>2475.375</v>
      </c>
      <c r="K391" s="12">
        <f t="shared" si="600"/>
        <v>6123.7499999999991</v>
      </c>
      <c r="L391" s="12">
        <f t="shared" si="601"/>
        <v>717.6</v>
      </c>
      <c r="M391" s="12">
        <f t="shared" si="602"/>
        <v>2622</v>
      </c>
      <c r="N391" s="12">
        <f t="shared" si="603"/>
        <v>6115.125</v>
      </c>
      <c r="O391" s="35">
        <v>1350.12</v>
      </c>
      <c r="P391" s="12">
        <f t="shared" si="604"/>
        <v>18053.849999999999</v>
      </c>
      <c r="Q391" s="35">
        <f>2538.88-1190.12</f>
        <v>1348.7600000000002</v>
      </c>
      <c r="R391" s="12">
        <f t="shared" si="581"/>
        <v>23386.494999999999</v>
      </c>
      <c r="S391" s="12">
        <f t="shared" si="605"/>
        <v>12956.474999999999</v>
      </c>
      <c r="T391" s="28">
        <f t="shared" si="574"/>
        <v>62863.505000000005</v>
      </c>
    </row>
    <row r="392" spans="1:20" s="30" customFormat="1" ht="12">
      <c r="A392" s="54"/>
      <c r="B392" s="54" t="s">
        <v>497</v>
      </c>
      <c r="C392" s="55"/>
      <c r="D392" s="55"/>
      <c r="E392" s="60"/>
      <c r="F392" s="60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3"/>
    </row>
    <row r="393" spans="1:20" s="13" customFormat="1" ht="12">
      <c r="A393" s="10">
        <f>+A391+1</f>
        <v>374</v>
      </c>
      <c r="B393" s="23" t="s">
        <v>293</v>
      </c>
      <c r="C393" s="11" t="s">
        <v>498</v>
      </c>
      <c r="D393" s="11" t="s">
        <v>499</v>
      </c>
      <c r="E393" s="10" t="s">
        <v>27</v>
      </c>
      <c r="F393" s="10" t="s">
        <v>39</v>
      </c>
      <c r="G393" s="12">
        <v>170000</v>
      </c>
      <c r="H393" s="28">
        <v>28627.17</v>
      </c>
      <c r="I393" s="12">
        <v>0</v>
      </c>
      <c r="J393" s="12">
        <f t="shared" ref="J393" si="606">+G393*2.87%</f>
        <v>4879</v>
      </c>
      <c r="K393" s="12">
        <f t="shared" ref="K393" si="607">G393*7.1%</f>
        <v>12069.999999999998</v>
      </c>
      <c r="L393" s="12">
        <f t="shared" ref="L393" si="608">62400*1.15%</f>
        <v>717.6</v>
      </c>
      <c r="M393" s="12">
        <f>162625*3.04%</f>
        <v>4943.8</v>
      </c>
      <c r="N393" s="12">
        <f>156000*7.09%</f>
        <v>11060.400000000001</v>
      </c>
      <c r="O393" s="37">
        <v>0</v>
      </c>
      <c r="P393" s="12">
        <f t="shared" ref="P393" si="609">J393+K393+L393+M393+N393</f>
        <v>33670.800000000003</v>
      </c>
      <c r="Q393" s="35">
        <v>12911.44</v>
      </c>
      <c r="R393" s="12">
        <f t="shared" ref="R393" si="610">+J393+M393+O393+Q393+H393+I393</f>
        <v>51361.409999999996</v>
      </c>
      <c r="S393" s="12">
        <f t="shared" ref="S393" si="611">+N393+L393+K393</f>
        <v>23848</v>
      </c>
      <c r="T393" s="28">
        <f t="shared" ref="T393" si="612">+G393-R393</f>
        <v>118638.59</v>
      </c>
    </row>
    <row r="394" spans="1:20" s="13" customFormat="1" ht="12">
      <c r="A394" s="10">
        <f t="shared" ref="A394:A400" si="613">+A393+1</f>
        <v>375</v>
      </c>
      <c r="B394" s="23" t="s">
        <v>293</v>
      </c>
      <c r="C394" s="11" t="s">
        <v>500</v>
      </c>
      <c r="D394" s="11" t="s">
        <v>103</v>
      </c>
      <c r="E394" s="10" t="s">
        <v>27</v>
      </c>
      <c r="F394" s="10" t="s">
        <v>28</v>
      </c>
      <c r="G394" s="12">
        <v>55000</v>
      </c>
      <c r="H394" s="12">
        <v>2559.6799999999998</v>
      </c>
      <c r="I394" s="12">
        <v>0</v>
      </c>
      <c r="J394" s="12">
        <f t="shared" ref="J394:J455" si="614">+G394*2.87%</f>
        <v>1578.5</v>
      </c>
      <c r="K394" s="12">
        <f t="shared" ref="K394:K396" si="615">G394*7.1%</f>
        <v>3904.9999999999995</v>
      </c>
      <c r="L394" s="12">
        <f t="shared" ref="L394:L395" si="616">G394*1.15%</f>
        <v>632.5</v>
      </c>
      <c r="M394" s="12">
        <f t="shared" ref="M394:M396" si="617">+G394*3.04%</f>
        <v>1672</v>
      </c>
      <c r="N394" s="12">
        <f t="shared" ref="N394:N396" si="618">G394*7.09%</f>
        <v>3899.5000000000005</v>
      </c>
      <c r="O394" s="37">
        <v>0</v>
      </c>
      <c r="P394" s="12">
        <f t="shared" ref="P394:P396" si="619">J394+K394+L394+M394+N394</f>
        <v>11687.5</v>
      </c>
      <c r="Q394" s="12">
        <v>6497</v>
      </c>
      <c r="R394" s="12">
        <f t="shared" si="581"/>
        <v>12307.18</v>
      </c>
      <c r="S394" s="12">
        <f t="shared" ref="S394:S396" si="620">+N394+L394+K394</f>
        <v>8437</v>
      </c>
      <c r="T394" s="28">
        <f t="shared" ref="T394:T455" si="621">+G394-R394</f>
        <v>42692.82</v>
      </c>
    </row>
    <row r="395" spans="1:20" s="13" customFormat="1" ht="12">
      <c r="A395" s="10">
        <f t="shared" si="613"/>
        <v>376</v>
      </c>
      <c r="B395" s="23" t="s">
        <v>293</v>
      </c>
      <c r="C395" s="36" t="s">
        <v>501</v>
      </c>
      <c r="D395" s="36" t="s">
        <v>38</v>
      </c>
      <c r="E395" s="15" t="s">
        <v>27</v>
      </c>
      <c r="F395" s="15" t="s">
        <v>39</v>
      </c>
      <c r="G395" s="28">
        <v>40000</v>
      </c>
      <c r="H395" s="28">
        <v>240.13</v>
      </c>
      <c r="I395" s="28">
        <v>0</v>
      </c>
      <c r="J395" s="28">
        <f t="shared" ref="J395" si="622">+G395*2.87%</f>
        <v>1148</v>
      </c>
      <c r="K395" s="28">
        <f t="shared" si="615"/>
        <v>2839.9999999999995</v>
      </c>
      <c r="L395" s="28">
        <f t="shared" si="616"/>
        <v>460</v>
      </c>
      <c r="M395" s="28">
        <f t="shared" si="617"/>
        <v>1216</v>
      </c>
      <c r="N395" s="28">
        <f t="shared" si="618"/>
        <v>2836</v>
      </c>
      <c r="O395" s="37">
        <v>1350.12</v>
      </c>
      <c r="P395" s="28">
        <f t="shared" si="619"/>
        <v>8500</v>
      </c>
      <c r="Q395" s="35">
        <v>0</v>
      </c>
      <c r="R395" s="28">
        <f t="shared" ref="R395" si="623">+J395+M395+O395+Q395+H395+I395</f>
        <v>3954.25</v>
      </c>
      <c r="S395" s="28">
        <f t="shared" si="620"/>
        <v>6136</v>
      </c>
      <c r="T395" s="28">
        <f t="shared" ref="T395" si="624">+G395-R395</f>
        <v>36045.75</v>
      </c>
    </row>
    <row r="396" spans="1:20" s="13" customFormat="1" ht="12">
      <c r="A396" s="10">
        <f t="shared" si="613"/>
        <v>377</v>
      </c>
      <c r="B396" s="23" t="s">
        <v>293</v>
      </c>
      <c r="C396" s="11" t="s">
        <v>502</v>
      </c>
      <c r="D396" s="11" t="s">
        <v>103</v>
      </c>
      <c r="E396" s="10" t="s">
        <v>43</v>
      </c>
      <c r="F396" s="10" t="s">
        <v>28</v>
      </c>
      <c r="G396" s="12">
        <v>43234.54</v>
      </c>
      <c r="H396" s="12">
        <v>696.64</v>
      </c>
      <c r="I396" s="12">
        <v>0</v>
      </c>
      <c r="J396" s="12">
        <f t="shared" si="614"/>
        <v>1240.8312980000001</v>
      </c>
      <c r="K396" s="12">
        <f t="shared" si="615"/>
        <v>3069.6523399999996</v>
      </c>
      <c r="L396" s="12">
        <f t="shared" ref="L396" si="625">G396*1.15%</f>
        <v>497.19720999999998</v>
      </c>
      <c r="M396" s="12">
        <f t="shared" si="617"/>
        <v>1314.3300160000001</v>
      </c>
      <c r="N396" s="12">
        <f t="shared" si="618"/>
        <v>3065.3288860000002</v>
      </c>
      <c r="O396" s="35">
        <v>1350.12</v>
      </c>
      <c r="P396" s="12">
        <f t="shared" si="619"/>
        <v>9187.3397499999992</v>
      </c>
      <c r="Q396" s="35">
        <v>28791.49</v>
      </c>
      <c r="R396" s="12">
        <f t="shared" si="581"/>
        <v>33393.411314000004</v>
      </c>
      <c r="S396" s="12">
        <f t="shared" si="620"/>
        <v>6632.1784360000001</v>
      </c>
      <c r="T396" s="28">
        <f t="shared" si="621"/>
        <v>9841.1286859999964</v>
      </c>
    </row>
    <row r="397" spans="1:20" s="13" customFormat="1" ht="12">
      <c r="A397" s="10">
        <f t="shared" si="613"/>
        <v>378</v>
      </c>
      <c r="B397" s="23" t="s">
        <v>297</v>
      </c>
      <c r="C397" s="11" t="s">
        <v>506</v>
      </c>
      <c r="D397" s="11" t="s">
        <v>1003</v>
      </c>
      <c r="E397" s="10" t="s">
        <v>27</v>
      </c>
      <c r="F397" s="10" t="s">
        <v>28</v>
      </c>
      <c r="G397" s="12">
        <v>75000</v>
      </c>
      <c r="H397" s="12">
        <v>6039.35</v>
      </c>
      <c r="I397" s="12">
        <v>0</v>
      </c>
      <c r="J397" s="12">
        <f>+G397*2.87%</f>
        <v>2152.5</v>
      </c>
      <c r="K397" s="12">
        <f t="shared" ref="K397" si="626">G397*7.1%</f>
        <v>5324.9999999999991</v>
      </c>
      <c r="L397" s="12">
        <f t="shared" ref="L397" si="627">G397*1.15%</f>
        <v>862.5</v>
      </c>
      <c r="M397" s="12">
        <f>+G397*3.04%</f>
        <v>2280</v>
      </c>
      <c r="N397" s="12">
        <f t="shared" ref="N397" si="628">G397*7.09%</f>
        <v>5317.5</v>
      </c>
      <c r="O397" s="35">
        <v>1350.12</v>
      </c>
      <c r="P397" s="12">
        <f t="shared" ref="P397" si="629">J397+K397+L397+M397+N397</f>
        <v>15937.5</v>
      </c>
      <c r="Q397" s="35">
        <f>8687.12-1350.12</f>
        <v>7337.0000000000009</v>
      </c>
      <c r="R397" s="12">
        <f>+J397+M397+O397+Q397+H397+I397</f>
        <v>19158.97</v>
      </c>
      <c r="S397" s="12">
        <f t="shared" ref="S397" si="630">+N397+L397+K397</f>
        <v>11505</v>
      </c>
      <c r="T397" s="28">
        <f>+G397-R397</f>
        <v>55841.03</v>
      </c>
    </row>
    <row r="398" spans="1:20" s="13" customFormat="1" ht="12">
      <c r="A398" s="10">
        <f t="shared" si="613"/>
        <v>379</v>
      </c>
      <c r="B398" s="23" t="s">
        <v>297</v>
      </c>
      <c r="C398" s="11" t="s">
        <v>503</v>
      </c>
      <c r="D398" s="11" t="s">
        <v>110</v>
      </c>
      <c r="E398" s="10" t="s">
        <v>27</v>
      </c>
      <c r="F398" s="10" t="s">
        <v>28</v>
      </c>
      <c r="G398" s="12">
        <v>34500</v>
      </c>
      <c r="H398" s="12">
        <v>0</v>
      </c>
      <c r="I398" s="12">
        <v>0</v>
      </c>
      <c r="J398" s="12">
        <f t="shared" ref="J398:J400" si="631">+G398*2.87%</f>
        <v>990.15</v>
      </c>
      <c r="K398" s="12">
        <f t="shared" ref="K398:K400" si="632">G398*7.1%</f>
        <v>2449.5</v>
      </c>
      <c r="L398" s="12">
        <f t="shared" ref="L398:L400" si="633">G398*1.15%</f>
        <v>396.75</v>
      </c>
      <c r="M398" s="12">
        <f t="shared" ref="M398:M400" si="634">+G398*3.04%</f>
        <v>1048.8</v>
      </c>
      <c r="N398" s="12">
        <f t="shared" ref="N398:N400" si="635">G398*7.09%</f>
        <v>2446.0500000000002</v>
      </c>
      <c r="O398" s="37">
        <v>0</v>
      </c>
      <c r="P398" s="12">
        <f t="shared" ref="P398:P400" si="636">J398+K398+L398+M398+N398</f>
        <v>7331.25</v>
      </c>
      <c r="Q398" s="35">
        <v>3081</v>
      </c>
      <c r="R398" s="12">
        <f t="shared" ref="R398:R400" si="637">+J398+M398+O398+Q398+H398+I398</f>
        <v>5119.95</v>
      </c>
      <c r="S398" s="12">
        <f t="shared" ref="S398:S400" si="638">+N398+L398+K398</f>
        <v>5292.3</v>
      </c>
      <c r="T398" s="28">
        <f t="shared" ref="T398:T400" si="639">+G398-R398</f>
        <v>29380.05</v>
      </c>
    </row>
    <row r="399" spans="1:20" s="13" customFormat="1" ht="12">
      <c r="A399" s="10">
        <f t="shared" si="613"/>
        <v>380</v>
      </c>
      <c r="B399" s="23" t="s">
        <v>297</v>
      </c>
      <c r="C399" s="11" t="s">
        <v>504</v>
      </c>
      <c r="D399" s="11" t="s">
        <v>62</v>
      </c>
      <c r="E399" s="10" t="s">
        <v>27</v>
      </c>
      <c r="F399" s="10" t="s">
        <v>28</v>
      </c>
      <c r="G399" s="12">
        <v>30000</v>
      </c>
      <c r="H399" s="12">
        <v>0</v>
      </c>
      <c r="I399" s="12">
        <v>0</v>
      </c>
      <c r="J399" s="12">
        <f t="shared" si="631"/>
        <v>861</v>
      </c>
      <c r="K399" s="12">
        <f t="shared" si="632"/>
        <v>2130</v>
      </c>
      <c r="L399" s="12">
        <f t="shared" si="633"/>
        <v>345</v>
      </c>
      <c r="M399" s="12">
        <f t="shared" si="634"/>
        <v>912</v>
      </c>
      <c r="N399" s="12">
        <f t="shared" si="635"/>
        <v>2127</v>
      </c>
      <c r="O399" s="37">
        <v>0</v>
      </c>
      <c r="P399" s="12">
        <f t="shared" si="636"/>
        <v>6375</v>
      </c>
      <c r="Q399" s="35">
        <v>3146</v>
      </c>
      <c r="R399" s="12">
        <f t="shared" si="637"/>
        <v>4919</v>
      </c>
      <c r="S399" s="12">
        <f t="shared" si="638"/>
        <v>4602</v>
      </c>
      <c r="T399" s="28">
        <f t="shared" si="639"/>
        <v>25081</v>
      </c>
    </row>
    <row r="400" spans="1:20" s="13" customFormat="1" ht="12">
      <c r="A400" s="10">
        <f t="shared" si="613"/>
        <v>381</v>
      </c>
      <c r="B400" s="23" t="s">
        <v>297</v>
      </c>
      <c r="C400" s="11" t="s">
        <v>505</v>
      </c>
      <c r="D400" s="11" t="s">
        <v>110</v>
      </c>
      <c r="E400" s="10" t="s">
        <v>27</v>
      </c>
      <c r="F400" s="10" t="s">
        <v>28</v>
      </c>
      <c r="G400" s="12">
        <v>30000</v>
      </c>
      <c r="H400" s="12">
        <v>0</v>
      </c>
      <c r="I400" s="12">
        <v>0</v>
      </c>
      <c r="J400" s="12">
        <f t="shared" si="631"/>
        <v>861</v>
      </c>
      <c r="K400" s="12">
        <f t="shared" si="632"/>
        <v>2130</v>
      </c>
      <c r="L400" s="12">
        <f t="shared" si="633"/>
        <v>345</v>
      </c>
      <c r="M400" s="12">
        <f t="shared" si="634"/>
        <v>912</v>
      </c>
      <c r="N400" s="12">
        <f t="shared" si="635"/>
        <v>2127</v>
      </c>
      <c r="O400" s="37">
        <v>0</v>
      </c>
      <c r="P400" s="12">
        <f t="shared" si="636"/>
        <v>6375</v>
      </c>
      <c r="Q400" s="35">
        <v>5046</v>
      </c>
      <c r="R400" s="12">
        <f t="shared" si="637"/>
        <v>6819</v>
      </c>
      <c r="S400" s="12">
        <f t="shared" si="638"/>
        <v>4602</v>
      </c>
      <c r="T400" s="28">
        <f t="shared" si="639"/>
        <v>23181</v>
      </c>
    </row>
    <row r="401" spans="1:21" s="13" customFormat="1" ht="12">
      <c r="A401" s="10">
        <f t="shared" ref="A401:A464" si="640">+A400+1</f>
        <v>382</v>
      </c>
      <c r="B401" s="23" t="s">
        <v>300</v>
      </c>
      <c r="C401" s="11" t="s">
        <v>507</v>
      </c>
      <c r="D401" s="11" t="s">
        <v>121</v>
      </c>
      <c r="E401" s="10" t="s">
        <v>27</v>
      </c>
      <c r="F401" s="10" t="s">
        <v>39</v>
      </c>
      <c r="G401" s="12">
        <v>46530</v>
      </c>
      <c r="H401" s="12">
        <v>1364.26</v>
      </c>
      <c r="I401" s="12">
        <v>0</v>
      </c>
      <c r="J401" s="12">
        <f t="shared" si="614"/>
        <v>1335.4110000000001</v>
      </c>
      <c r="K401" s="12">
        <f t="shared" ref="K401:K402" si="641">G401*7.1%</f>
        <v>3303.6299999999997</v>
      </c>
      <c r="L401" s="12">
        <f t="shared" ref="L401:L402" si="642">G401*1.15%</f>
        <v>535.09500000000003</v>
      </c>
      <c r="M401" s="12">
        <f t="shared" ref="M401:M402" si="643">+G401*3.04%</f>
        <v>1414.5119999999999</v>
      </c>
      <c r="N401" s="12">
        <f t="shared" ref="N401:N402" si="644">G401*7.09%</f>
        <v>3298.9770000000003</v>
      </c>
      <c r="O401" s="37">
        <v>0</v>
      </c>
      <c r="P401" s="12">
        <f t="shared" ref="P401:P402" si="645">J401+K401+L401+M401+N401</f>
        <v>9887.625</v>
      </c>
      <c r="Q401" s="35">
        <v>3123.89</v>
      </c>
      <c r="R401" s="12">
        <f t="shared" si="581"/>
        <v>7238.0730000000003</v>
      </c>
      <c r="S401" s="12">
        <f t="shared" ref="S401:S402" si="646">+N401+L401+K401</f>
        <v>7137.7019999999993</v>
      </c>
      <c r="T401" s="28">
        <f t="shared" si="621"/>
        <v>39291.926999999996</v>
      </c>
    </row>
    <row r="402" spans="1:21" s="13" customFormat="1" ht="12">
      <c r="A402" s="10">
        <f t="shared" si="640"/>
        <v>383</v>
      </c>
      <c r="B402" s="23" t="s">
        <v>300</v>
      </c>
      <c r="C402" s="11" t="s">
        <v>508</v>
      </c>
      <c r="D402" s="11" t="s">
        <v>121</v>
      </c>
      <c r="E402" s="10" t="s">
        <v>27</v>
      </c>
      <c r="F402" s="10" t="s">
        <v>39</v>
      </c>
      <c r="G402" s="12">
        <v>45000</v>
      </c>
      <c r="H402" s="12">
        <v>1148.33</v>
      </c>
      <c r="I402" s="12">
        <v>0</v>
      </c>
      <c r="J402" s="12">
        <f t="shared" si="614"/>
        <v>1291.5</v>
      </c>
      <c r="K402" s="12">
        <f t="shared" si="641"/>
        <v>3194.9999999999995</v>
      </c>
      <c r="L402" s="12">
        <f t="shared" si="642"/>
        <v>517.5</v>
      </c>
      <c r="M402" s="12">
        <f t="shared" si="643"/>
        <v>1368</v>
      </c>
      <c r="N402" s="12">
        <f t="shared" si="644"/>
        <v>3190.5</v>
      </c>
      <c r="O402" s="37">
        <v>0</v>
      </c>
      <c r="P402" s="12">
        <f t="shared" si="645"/>
        <v>9562.5</v>
      </c>
      <c r="Q402" s="35">
        <v>4096</v>
      </c>
      <c r="R402" s="12">
        <f t="shared" si="581"/>
        <v>7903.83</v>
      </c>
      <c r="S402" s="12">
        <f t="shared" si="646"/>
        <v>6903</v>
      </c>
      <c r="T402" s="28">
        <f t="shared" si="621"/>
        <v>37096.17</v>
      </c>
    </row>
    <row r="403" spans="1:21" s="13" customFormat="1" ht="12">
      <c r="A403" s="10">
        <f t="shared" si="640"/>
        <v>384</v>
      </c>
      <c r="B403" s="23" t="s">
        <v>302</v>
      </c>
      <c r="C403" s="11" t="s">
        <v>509</v>
      </c>
      <c r="D403" s="11" t="s">
        <v>510</v>
      </c>
      <c r="E403" s="10" t="s">
        <v>27</v>
      </c>
      <c r="F403" s="10" t="s">
        <v>39</v>
      </c>
      <c r="G403" s="12">
        <v>56500</v>
      </c>
      <c r="H403" s="12">
        <v>2828.05</v>
      </c>
      <c r="I403" s="12">
        <v>0</v>
      </c>
      <c r="J403" s="12">
        <f t="shared" si="614"/>
        <v>1621.55</v>
      </c>
      <c r="K403" s="12">
        <f t="shared" ref="K403:K411" si="647">G403*7.1%</f>
        <v>4011.4999999999995</v>
      </c>
      <c r="L403" s="12">
        <f t="shared" ref="L403:L411" si="648">G403*1.15%</f>
        <v>649.75</v>
      </c>
      <c r="M403" s="12">
        <f t="shared" ref="M403:M411" si="649">+G403*3.04%</f>
        <v>1717.6</v>
      </c>
      <c r="N403" s="12">
        <f t="shared" ref="N403:N411" si="650">G403*7.09%</f>
        <v>4005.8500000000004</v>
      </c>
      <c r="O403" s="37">
        <v>0</v>
      </c>
      <c r="P403" s="12">
        <f t="shared" ref="P403:P411" si="651">J403+K403+L403+M403+N403</f>
        <v>12006.25</v>
      </c>
      <c r="Q403" s="35">
        <v>0</v>
      </c>
      <c r="R403" s="12">
        <f t="shared" si="581"/>
        <v>6167.2</v>
      </c>
      <c r="S403" s="12">
        <f t="shared" ref="S403:S411" si="652">+N403+L403+K403</f>
        <v>8667.1</v>
      </c>
      <c r="T403" s="28">
        <f t="shared" si="621"/>
        <v>50332.800000000003</v>
      </c>
    </row>
    <row r="404" spans="1:21" s="13" customFormat="1" ht="12">
      <c r="A404" s="10">
        <f t="shared" si="640"/>
        <v>385</v>
      </c>
      <c r="B404" s="23" t="s">
        <v>302</v>
      </c>
      <c r="C404" s="11" t="s">
        <v>511</v>
      </c>
      <c r="D404" s="11" t="s">
        <v>413</v>
      </c>
      <c r="E404" s="10" t="s">
        <v>27</v>
      </c>
      <c r="F404" s="10" t="s">
        <v>39</v>
      </c>
      <c r="G404" s="12">
        <v>45000</v>
      </c>
      <c r="H404" s="12">
        <v>1148.33</v>
      </c>
      <c r="I404" s="12">
        <v>0</v>
      </c>
      <c r="J404" s="12">
        <f t="shared" si="614"/>
        <v>1291.5</v>
      </c>
      <c r="K404" s="12">
        <f t="shared" si="647"/>
        <v>3194.9999999999995</v>
      </c>
      <c r="L404" s="12">
        <f t="shared" si="648"/>
        <v>517.5</v>
      </c>
      <c r="M404" s="12">
        <f t="shared" si="649"/>
        <v>1368</v>
      </c>
      <c r="N404" s="12">
        <f t="shared" si="650"/>
        <v>3190.5</v>
      </c>
      <c r="O404" s="37">
        <v>0</v>
      </c>
      <c r="P404" s="12">
        <f t="shared" si="651"/>
        <v>9562.5</v>
      </c>
      <c r="Q404" s="35">
        <v>0</v>
      </c>
      <c r="R404" s="12">
        <f t="shared" si="581"/>
        <v>3807.83</v>
      </c>
      <c r="S404" s="12">
        <f t="shared" si="652"/>
        <v>6903</v>
      </c>
      <c r="T404" s="28">
        <f t="shared" si="621"/>
        <v>41192.17</v>
      </c>
    </row>
    <row r="405" spans="1:21" s="13" customFormat="1" ht="12">
      <c r="A405" s="10">
        <f t="shared" si="640"/>
        <v>386</v>
      </c>
      <c r="B405" s="23" t="s">
        <v>302</v>
      </c>
      <c r="C405" s="11" t="s">
        <v>512</v>
      </c>
      <c r="D405" s="11" t="s">
        <v>36</v>
      </c>
      <c r="E405" s="10" t="s">
        <v>27</v>
      </c>
      <c r="F405" s="10" t="s">
        <v>28</v>
      </c>
      <c r="G405" s="12">
        <v>34500</v>
      </c>
      <c r="H405" s="12">
        <v>0</v>
      </c>
      <c r="I405" s="12">
        <v>0</v>
      </c>
      <c r="J405" s="12">
        <f t="shared" si="614"/>
        <v>990.15</v>
      </c>
      <c r="K405" s="12">
        <f t="shared" si="647"/>
        <v>2449.5</v>
      </c>
      <c r="L405" s="12">
        <f t="shared" si="648"/>
        <v>396.75</v>
      </c>
      <c r="M405" s="12">
        <f t="shared" si="649"/>
        <v>1048.8</v>
      </c>
      <c r="N405" s="12">
        <f t="shared" si="650"/>
        <v>2446.0500000000002</v>
      </c>
      <c r="O405" s="37">
        <v>0</v>
      </c>
      <c r="P405" s="12">
        <f t="shared" si="651"/>
        <v>7331.25</v>
      </c>
      <c r="Q405" s="35">
        <v>3046</v>
      </c>
      <c r="R405" s="12">
        <f t="shared" si="581"/>
        <v>5084.95</v>
      </c>
      <c r="S405" s="12">
        <f t="shared" si="652"/>
        <v>5292.3</v>
      </c>
      <c r="T405" s="28">
        <f t="shared" si="621"/>
        <v>29415.05</v>
      </c>
      <c r="U405" s="68"/>
    </row>
    <row r="406" spans="1:21" s="13" customFormat="1" ht="12">
      <c r="A406" s="10">
        <f t="shared" si="640"/>
        <v>387</v>
      </c>
      <c r="B406" s="23" t="s">
        <v>302</v>
      </c>
      <c r="C406" s="11" t="s">
        <v>513</v>
      </c>
      <c r="D406" s="11" t="s">
        <v>62</v>
      </c>
      <c r="E406" s="10" t="s">
        <v>27</v>
      </c>
      <c r="F406" s="10" t="s">
        <v>28</v>
      </c>
      <c r="G406" s="12">
        <v>34500</v>
      </c>
      <c r="H406" s="12">
        <v>0</v>
      </c>
      <c r="I406" s="12">
        <v>0</v>
      </c>
      <c r="J406" s="12">
        <f t="shared" si="614"/>
        <v>990.15</v>
      </c>
      <c r="K406" s="12">
        <f t="shared" si="647"/>
        <v>2449.5</v>
      </c>
      <c r="L406" s="12">
        <f t="shared" si="648"/>
        <v>396.75</v>
      </c>
      <c r="M406" s="12">
        <f t="shared" si="649"/>
        <v>1048.8</v>
      </c>
      <c r="N406" s="12">
        <f t="shared" si="650"/>
        <v>2446.0500000000002</v>
      </c>
      <c r="O406" s="37">
        <v>0</v>
      </c>
      <c r="P406" s="12">
        <f t="shared" si="651"/>
        <v>7331.25</v>
      </c>
      <c r="Q406" s="35">
        <v>6081</v>
      </c>
      <c r="R406" s="12">
        <f t="shared" si="581"/>
        <v>8119.95</v>
      </c>
      <c r="S406" s="12">
        <f t="shared" si="652"/>
        <v>5292.3</v>
      </c>
      <c r="T406" s="28">
        <f t="shared" si="621"/>
        <v>26380.05</v>
      </c>
    </row>
    <row r="407" spans="1:21" s="13" customFormat="1" ht="12">
      <c r="A407" s="10">
        <f t="shared" si="640"/>
        <v>388</v>
      </c>
      <c r="B407" s="23" t="s">
        <v>302</v>
      </c>
      <c r="C407" s="11" t="s">
        <v>514</v>
      </c>
      <c r="D407" s="11" t="s">
        <v>312</v>
      </c>
      <c r="E407" s="10" t="s">
        <v>27</v>
      </c>
      <c r="F407" s="10" t="s">
        <v>28</v>
      </c>
      <c r="G407" s="12">
        <v>34500</v>
      </c>
      <c r="H407" s="12">
        <v>0</v>
      </c>
      <c r="I407" s="12">
        <v>0</v>
      </c>
      <c r="J407" s="12">
        <f t="shared" si="614"/>
        <v>990.15</v>
      </c>
      <c r="K407" s="12">
        <f t="shared" si="647"/>
        <v>2449.5</v>
      </c>
      <c r="L407" s="12">
        <f t="shared" si="648"/>
        <v>396.75</v>
      </c>
      <c r="M407" s="12">
        <f t="shared" si="649"/>
        <v>1048.8</v>
      </c>
      <c r="N407" s="12">
        <f t="shared" si="650"/>
        <v>2446.0500000000002</v>
      </c>
      <c r="O407" s="37">
        <v>0</v>
      </c>
      <c r="P407" s="12">
        <f t="shared" si="651"/>
        <v>7331.25</v>
      </c>
      <c r="Q407" s="35">
        <v>1527</v>
      </c>
      <c r="R407" s="12">
        <f t="shared" si="581"/>
        <v>3565.95</v>
      </c>
      <c r="S407" s="12">
        <f t="shared" si="652"/>
        <v>5292.3</v>
      </c>
      <c r="T407" s="28">
        <f t="shared" si="621"/>
        <v>30934.05</v>
      </c>
    </row>
    <row r="408" spans="1:21" s="13" customFormat="1" ht="12">
      <c r="A408" s="10">
        <f t="shared" si="640"/>
        <v>389</v>
      </c>
      <c r="B408" s="23" t="s">
        <v>302</v>
      </c>
      <c r="C408" s="11" t="s">
        <v>515</v>
      </c>
      <c r="D408" s="11" t="s">
        <v>312</v>
      </c>
      <c r="E408" s="10" t="s">
        <v>27</v>
      </c>
      <c r="F408" s="10" t="s">
        <v>28</v>
      </c>
      <c r="G408" s="12">
        <v>34500</v>
      </c>
      <c r="H408" s="12">
        <v>0</v>
      </c>
      <c r="I408" s="12">
        <v>0</v>
      </c>
      <c r="J408" s="12">
        <f t="shared" si="614"/>
        <v>990.15</v>
      </c>
      <c r="K408" s="12">
        <f t="shared" si="647"/>
        <v>2449.5</v>
      </c>
      <c r="L408" s="12">
        <f t="shared" si="648"/>
        <v>396.75</v>
      </c>
      <c r="M408" s="12">
        <f t="shared" si="649"/>
        <v>1048.8</v>
      </c>
      <c r="N408" s="12">
        <f t="shared" si="650"/>
        <v>2446.0500000000002</v>
      </c>
      <c r="O408" s="37">
        <v>0</v>
      </c>
      <c r="P408" s="12">
        <f t="shared" si="651"/>
        <v>7331.25</v>
      </c>
      <c r="Q408" s="35">
        <v>23282.15</v>
      </c>
      <c r="R408" s="12">
        <f t="shared" si="581"/>
        <v>25321.100000000002</v>
      </c>
      <c r="S408" s="12">
        <f t="shared" si="652"/>
        <v>5292.3</v>
      </c>
      <c r="T408" s="28">
        <f t="shared" si="621"/>
        <v>9178.8999999999978</v>
      </c>
    </row>
    <row r="409" spans="1:21" s="30" customFormat="1" ht="12">
      <c r="A409" s="10">
        <f t="shared" si="640"/>
        <v>390</v>
      </c>
      <c r="B409" s="23" t="s">
        <v>302</v>
      </c>
      <c r="C409" s="11" t="s">
        <v>516</v>
      </c>
      <c r="D409" s="11" t="s">
        <v>312</v>
      </c>
      <c r="E409" s="10" t="s">
        <v>27</v>
      </c>
      <c r="F409" s="10" t="s">
        <v>28</v>
      </c>
      <c r="G409" s="12">
        <v>34500</v>
      </c>
      <c r="H409" s="12">
        <v>0</v>
      </c>
      <c r="I409" s="12">
        <v>0</v>
      </c>
      <c r="J409" s="12">
        <f t="shared" si="614"/>
        <v>990.15</v>
      </c>
      <c r="K409" s="12">
        <f t="shared" si="647"/>
        <v>2449.5</v>
      </c>
      <c r="L409" s="12">
        <f t="shared" si="648"/>
        <v>396.75</v>
      </c>
      <c r="M409" s="12">
        <f t="shared" si="649"/>
        <v>1048.8</v>
      </c>
      <c r="N409" s="12">
        <f t="shared" si="650"/>
        <v>2446.0500000000002</v>
      </c>
      <c r="O409" s="35">
        <v>1350.12</v>
      </c>
      <c r="P409" s="12">
        <f t="shared" si="651"/>
        <v>7331.25</v>
      </c>
      <c r="Q409" s="35">
        <f>16620.14-1190.12</f>
        <v>15430.02</v>
      </c>
      <c r="R409" s="12">
        <f t="shared" si="581"/>
        <v>18819.09</v>
      </c>
      <c r="S409" s="12">
        <f t="shared" si="652"/>
        <v>5292.3</v>
      </c>
      <c r="T409" s="28">
        <f t="shared" si="621"/>
        <v>15680.91</v>
      </c>
    </row>
    <row r="410" spans="1:21" s="30" customFormat="1" ht="12">
      <c r="A410" s="10">
        <f t="shared" si="640"/>
        <v>391</v>
      </c>
      <c r="B410" s="23" t="s">
        <v>302</v>
      </c>
      <c r="C410" s="11" t="s">
        <v>517</v>
      </c>
      <c r="D410" s="11" t="s">
        <v>518</v>
      </c>
      <c r="E410" s="10" t="s">
        <v>27</v>
      </c>
      <c r="F410" s="10" t="s">
        <v>39</v>
      </c>
      <c r="G410" s="12">
        <v>30000</v>
      </c>
      <c r="H410" s="12">
        <v>0</v>
      </c>
      <c r="I410" s="12">
        <v>0</v>
      </c>
      <c r="J410" s="12">
        <f t="shared" si="614"/>
        <v>861</v>
      </c>
      <c r="K410" s="12">
        <f t="shared" si="647"/>
        <v>2130</v>
      </c>
      <c r="L410" s="12">
        <f t="shared" si="648"/>
        <v>345</v>
      </c>
      <c r="M410" s="12">
        <f t="shared" si="649"/>
        <v>912</v>
      </c>
      <c r="N410" s="12">
        <f t="shared" si="650"/>
        <v>2127</v>
      </c>
      <c r="O410" s="37">
        <v>0</v>
      </c>
      <c r="P410" s="12">
        <f t="shared" si="651"/>
        <v>6375</v>
      </c>
      <c r="Q410" s="35">
        <v>5046</v>
      </c>
      <c r="R410" s="12">
        <f t="shared" si="581"/>
        <v>6819</v>
      </c>
      <c r="S410" s="12">
        <f t="shared" si="652"/>
        <v>4602</v>
      </c>
      <c r="T410" s="28">
        <f t="shared" si="621"/>
        <v>23181</v>
      </c>
    </row>
    <row r="411" spans="1:21" s="30" customFormat="1" ht="12">
      <c r="A411" s="10">
        <f t="shared" si="640"/>
        <v>392</v>
      </c>
      <c r="B411" s="23" t="s">
        <v>302</v>
      </c>
      <c r="C411" s="11" t="s">
        <v>519</v>
      </c>
      <c r="D411" s="11" t="s">
        <v>932</v>
      </c>
      <c r="E411" s="10" t="s">
        <v>27</v>
      </c>
      <c r="F411" s="10" t="s">
        <v>28</v>
      </c>
      <c r="G411" s="12">
        <f>22000+6600</f>
        <v>28600</v>
      </c>
      <c r="H411" s="12">
        <v>0</v>
      </c>
      <c r="I411" s="12">
        <v>0</v>
      </c>
      <c r="J411" s="12">
        <f t="shared" si="614"/>
        <v>820.82</v>
      </c>
      <c r="K411" s="12">
        <f t="shared" si="647"/>
        <v>2030.6</v>
      </c>
      <c r="L411" s="12">
        <f t="shared" si="648"/>
        <v>328.9</v>
      </c>
      <c r="M411" s="12">
        <f t="shared" si="649"/>
        <v>869.44</v>
      </c>
      <c r="N411" s="12">
        <f t="shared" si="650"/>
        <v>2027.7400000000002</v>
      </c>
      <c r="O411" s="37">
        <v>0</v>
      </c>
      <c r="P411" s="12">
        <f t="shared" si="651"/>
        <v>6077.5</v>
      </c>
      <c r="Q411" s="35">
        <v>6046</v>
      </c>
      <c r="R411" s="12">
        <f t="shared" si="581"/>
        <v>7736.26</v>
      </c>
      <c r="S411" s="12">
        <f t="shared" si="652"/>
        <v>4387.24</v>
      </c>
      <c r="T411" s="28">
        <f t="shared" si="621"/>
        <v>20863.739999999998</v>
      </c>
    </row>
    <row r="412" spans="1:21" s="30" customFormat="1" ht="12">
      <c r="A412" s="10">
        <f t="shared" si="640"/>
        <v>393</v>
      </c>
      <c r="B412" s="23" t="s">
        <v>302</v>
      </c>
      <c r="C412" s="36" t="s">
        <v>1041</v>
      </c>
      <c r="D412" s="36" t="s">
        <v>62</v>
      </c>
      <c r="E412" s="15" t="s">
        <v>27</v>
      </c>
      <c r="F412" s="15" t="s">
        <v>39</v>
      </c>
      <c r="G412" s="28">
        <v>40000</v>
      </c>
      <c r="H412" s="28">
        <v>240.13</v>
      </c>
      <c r="I412" s="28">
        <v>0</v>
      </c>
      <c r="J412" s="28">
        <f>+G412*2.87%</f>
        <v>1148</v>
      </c>
      <c r="K412" s="28">
        <f>G412*7.1%</f>
        <v>2839.9999999999995</v>
      </c>
      <c r="L412" s="28">
        <f>G412*1.15%</f>
        <v>460</v>
      </c>
      <c r="M412" s="28">
        <f>+G412*3.04%</f>
        <v>1216</v>
      </c>
      <c r="N412" s="28">
        <f>G412*7.09%</f>
        <v>2836</v>
      </c>
      <c r="O412" s="37">
        <v>1350.12</v>
      </c>
      <c r="P412" s="28">
        <f>J412+K412+L412+M412+N412</f>
        <v>8500</v>
      </c>
      <c r="Q412" s="37">
        <v>0</v>
      </c>
      <c r="R412" s="28">
        <f>+J412+M412+O412+Q412+H412+I412</f>
        <v>3954.25</v>
      </c>
      <c r="S412" s="28">
        <f>+N412+L412+K412</f>
        <v>6136</v>
      </c>
      <c r="T412" s="28">
        <f>+G412-R412</f>
        <v>36045.75</v>
      </c>
    </row>
    <row r="413" spans="1:21" s="13" customFormat="1" ht="12">
      <c r="A413" s="10">
        <f t="shared" si="640"/>
        <v>394</v>
      </c>
      <c r="B413" s="23" t="s">
        <v>319</v>
      </c>
      <c r="C413" s="36" t="s">
        <v>1050</v>
      </c>
      <c r="D413" s="36" t="s">
        <v>1026</v>
      </c>
      <c r="E413" s="15" t="s">
        <v>27</v>
      </c>
      <c r="F413" s="15" t="s">
        <v>28</v>
      </c>
      <c r="G413" s="28">
        <v>22000</v>
      </c>
      <c r="H413" s="28">
        <v>0</v>
      </c>
      <c r="I413" s="28">
        <v>0</v>
      </c>
      <c r="J413" s="28">
        <f t="shared" ref="J413:J414" si="653">+G413*2.87%</f>
        <v>631.4</v>
      </c>
      <c r="K413" s="28">
        <f t="shared" ref="K413:K414" si="654">G413*7.1%</f>
        <v>1561.9999999999998</v>
      </c>
      <c r="L413" s="28">
        <f t="shared" ref="L413:L414" si="655">G413*1.15%</f>
        <v>253</v>
      </c>
      <c r="M413" s="28">
        <f t="shared" ref="M413:M414" si="656">+G413*3.04%</f>
        <v>668.8</v>
      </c>
      <c r="N413" s="28">
        <f t="shared" ref="N413:N414" si="657">G413*7.09%</f>
        <v>1559.8000000000002</v>
      </c>
      <c r="O413" s="37">
        <v>0</v>
      </c>
      <c r="P413" s="28">
        <f t="shared" ref="P413:P414" si="658">J413+K413+L413+M413+N413</f>
        <v>4675</v>
      </c>
      <c r="Q413" s="37">
        <v>0</v>
      </c>
      <c r="R413" s="28">
        <f t="shared" ref="R413:R414" si="659">+J413+M413+O413+Q413+H413+I413</f>
        <v>1300.1999999999998</v>
      </c>
      <c r="S413" s="28">
        <f t="shared" ref="S413:S414" si="660">+N413+L413+K413</f>
        <v>3374.8</v>
      </c>
      <c r="T413" s="28">
        <f t="shared" ref="T413:T414" si="661">+G413-R413</f>
        <v>20699.8</v>
      </c>
    </row>
    <row r="414" spans="1:21" s="13" customFormat="1" ht="12">
      <c r="A414" s="10">
        <f t="shared" si="640"/>
        <v>395</v>
      </c>
      <c r="B414" s="23" t="s">
        <v>302</v>
      </c>
      <c r="C414" s="36" t="s">
        <v>1073</v>
      </c>
      <c r="D414" s="36" t="s">
        <v>110</v>
      </c>
      <c r="E414" s="15" t="s">
        <v>27</v>
      </c>
      <c r="F414" s="15" t="s">
        <v>28</v>
      </c>
      <c r="G414" s="28">
        <v>30000</v>
      </c>
      <c r="H414" s="28">
        <v>0</v>
      </c>
      <c r="I414" s="28">
        <v>0</v>
      </c>
      <c r="J414" s="28">
        <f t="shared" si="653"/>
        <v>861</v>
      </c>
      <c r="K414" s="28">
        <f t="shared" si="654"/>
        <v>2130</v>
      </c>
      <c r="L414" s="28">
        <f t="shared" si="655"/>
        <v>345</v>
      </c>
      <c r="M414" s="28">
        <f t="shared" si="656"/>
        <v>912</v>
      </c>
      <c r="N414" s="28">
        <f t="shared" si="657"/>
        <v>2127</v>
      </c>
      <c r="O414" s="37">
        <v>0</v>
      </c>
      <c r="P414" s="28">
        <f t="shared" si="658"/>
        <v>6375</v>
      </c>
      <c r="Q414" s="37">
        <v>0</v>
      </c>
      <c r="R414" s="28">
        <f t="shared" si="659"/>
        <v>1773</v>
      </c>
      <c r="S414" s="28">
        <f t="shared" si="660"/>
        <v>4602</v>
      </c>
      <c r="T414" s="28">
        <f t="shared" si="661"/>
        <v>28227</v>
      </c>
    </row>
    <row r="415" spans="1:21" s="13" customFormat="1" ht="12">
      <c r="A415" s="10">
        <f t="shared" si="640"/>
        <v>396</v>
      </c>
      <c r="B415" s="23" t="s">
        <v>319</v>
      </c>
      <c r="C415" s="36" t="s">
        <v>1070</v>
      </c>
      <c r="D415" s="36" t="s">
        <v>1026</v>
      </c>
      <c r="E415" s="15" t="s">
        <v>27</v>
      </c>
      <c r="F415" s="15" t="s">
        <v>28</v>
      </c>
      <c r="G415" s="28">
        <v>22000</v>
      </c>
      <c r="H415" s="28">
        <v>0</v>
      </c>
      <c r="I415" s="28">
        <v>0</v>
      </c>
      <c r="J415" s="28">
        <f>+G415*2.87%</f>
        <v>631.4</v>
      </c>
      <c r="K415" s="28">
        <f>G415*7.1%</f>
        <v>1561.9999999999998</v>
      </c>
      <c r="L415" s="28">
        <f>G415*1.15%</f>
        <v>253</v>
      </c>
      <c r="M415" s="28">
        <f>+G415*3.04%</f>
        <v>668.8</v>
      </c>
      <c r="N415" s="28">
        <f>G415*7.09%</f>
        <v>1559.8000000000002</v>
      </c>
      <c r="O415" s="37">
        <v>0</v>
      </c>
      <c r="P415" s="28">
        <f>J415+K415+L415+M415+N415</f>
        <v>4675</v>
      </c>
      <c r="Q415" s="37">
        <v>0</v>
      </c>
      <c r="R415" s="28">
        <f>+J415+M415+O415+Q415+H415+I415</f>
        <v>1300.1999999999998</v>
      </c>
      <c r="S415" s="28">
        <f>+N415+L415+K415</f>
        <v>3374.8</v>
      </c>
      <c r="T415" s="28">
        <f>+G415-R415</f>
        <v>20699.8</v>
      </c>
    </row>
    <row r="416" spans="1:21" s="13" customFormat="1" ht="12">
      <c r="A416" s="10">
        <f t="shared" si="640"/>
        <v>397</v>
      </c>
      <c r="B416" s="23" t="s">
        <v>319</v>
      </c>
      <c r="C416" s="11" t="s">
        <v>520</v>
      </c>
      <c r="D416" s="11" t="s">
        <v>52</v>
      </c>
      <c r="E416" s="10" t="s">
        <v>27</v>
      </c>
      <c r="F416" s="10" t="s">
        <v>39</v>
      </c>
      <c r="G416" s="12">
        <v>45000</v>
      </c>
      <c r="H416" s="12">
        <v>1148.33</v>
      </c>
      <c r="I416" s="12">
        <v>0</v>
      </c>
      <c r="J416" s="12">
        <f t="shared" si="614"/>
        <v>1291.5</v>
      </c>
      <c r="K416" s="12">
        <f t="shared" ref="K416:K462" si="662">G416*7.1%</f>
        <v>3194.9999999999995</v>
      </c>
      <c r="L416" s="12">
        <f t="shared" ref="L416:L462" si="663">G416*1.15%</f>
        <v>517.5</v>
      </c>
      <c r="M416" s="12">
        <f t="shared" ref="M416:M462" si="664">+G416*3.04%</f>
        <v>1368</v>
      </c>
      <c r="N416" s="12">
        <f t="shared" ref="N416:N463" si="665">G416*7.09%</f>
        <v>3190.5</v>
      </c>
      <c r="O416" s="37">
        <v>0</v>
      </c>
      <c r="P416" s="12">
        <f t="shared" ref="P416:P462" si="666">J416+K416+L416+M416+N416</f>
        <v>9562.5</v>
      </c>
      <c r="Q416" s="35">
        <v>14726.07</v>
      </c>
      <c r="R416" s="12">
        <f t="shared" si="581"/>
        <v>18533.900000000001</v>
      </c>
      <c r="S416" s="12">
        <f t="shared" ref="S416:S462" si="667">+N416+L416+K416</f>
        <v>6903</v>
      </c>
      <c r="T416" s="28">
        <f t="shared" si="621"/>
        <v>26466.1</v>
      </c>
    </row>
    <row r="417" spans="1:20" s="13" customFormat="1" ht="12">
      <c r="A417" s="10">
        <f t="shared" si="640"/>
        <v>398</v>
      </c>
      <c r="B417" s="23" t="s">
        <v>319</v>
      </c>
      <c r="C417" s="11" t="s">
        <v>521</v>
      </c>
      <c r="D417" s="11" t="s">
        <v>38</v>
      </c>
      <c r="E417" s="10" t="s">
        <v>27</v>
      </c>
      <c r="F417" s="10" t="s">
        <v>39</v>
      </c>
      <c r="G417" s="12">
        <v>40000</v>
      </c>
      <c r="H417" s="12">
        <v>442.65</v>
      </c>
      <c r="I417" s="12">
        <v>0</v>
      </c>
      <c r="J417" s="12">
        <f t="shared" si="614"/>
        <v>1148</v>
      </c>
      <c r="K417" s="12">
        <f t="shared" si="662"/>
        <v>2839.9999999999995</v>
      </c>
      <c r="L417" s="12">
        <f t="shared" si="663"/>
        <v>460</v>
      </c>
      <c r="M417" s="12">
        <f t="shared" si="664"/>
        <v>1216</v>
      </c>
      <c r="N417" s="12">
        <f t="shared" si="665"/>
        <v>2836</v>
      </c>
      <c r="O417" s="37">
        <v>0</v>
      </c>
      <c r="P417" s="12">
        <f t="shared" si="666"/>
        <v>8500</v>
      </c>
      <c r="Q417" s="37">
        <v>28003.56</v>
      </c>
      <c r="R417" s="28">
        <f t="shared" si="581"/>
        <v>30810.210000000003</v>
      </c>
      <c r="S417" s="28">
        <f t="shared" si="667"/>
        <v>6136</v>
      </c>
      <c r="T417" s="28">
        <f t="shared" si="621"/>
        <v>9189.7899999999972</v>
      </c>
    </row>
    <row r="418" spans="1:20" s="13" customFormat="1" ht="12">
      <c r="A418" s="10">
        <f t="shared" si="640"/>
        <v>399</v>
      </c>
      <c r="B418" s="23" t="s">
        <v>319</v>
      </c>
      <c r="C418" s="11" t="s">
        <v>522</v>
      </c>
      <c r="D418" s="11" t="s">
        <v>38</v>
      </c>
      <c r="E418" s="10" t="s">
        <v>27</v>
      </c>
      <c r="F418" s="10" t="s">
        <v>39</v>
      </c>
      <c r="G418" s="12">
        <v>34155</v>
      </c>
      <c r="H418" s="12">
        <v>0</v>
      </c>
      <c r="I418" s="12">
        <v>0</v>
      </c>
      <c r="J418" s="12">
        <f t="shared" si="614"/>
        <v>980.24850000000004</v>
      </c>
      <c r="K418" s="12">
        <f t="shared" si="662"/>
        <v>2425.0049999999997</v>
      </c>
      <c r="L418" s="12">
        <f t="shared" si="663"/>
        <v>392.78249999999997</v>
      </c>
      <c r="M418" s="12">
        <f t="shared" si="664"/>
        <v>1038.3119999999999</v>
      </c>
      <c r="N418" s="12">
        <f t="shared" si="665"/>
        <v>2421.5895</v>
      </c>
      <c r="O418" s="37">
        <v>0</v>
      </c>
      <c r="P418" s="12">
        <f t="shared" si="666"/>
        <v>7257.9375</v>
      </c>
      <c r="Q418" s="35">
        <v>13738.94</v>
      </c>
      <c r="R418" s="12">
        <f t="shared" si="581"/>
        <v>15757.5005</v>
      </c>
      <c r="S418" s="12">
        <f t="shared" si="667"/>
        <v>5239.3769999999995</v>
      </c>
      <c r="T418" s="28">
        <f t="shared" si="621"/>
        <v>18397.499499999998</v>
      </c>
    </row>
    <row r="419" spans="1:20" s="13" customFormat="1" ht="12">
      <c r="A419" s="10">
        <f t="shared" si="640"/>
        <v>400</v>
      </c>
      <c r="B419" s="23" t="s">
        <v>319</v>
      </c>
      <c r="C419" s="11" t="s">
        <v>523</v>
      </c>
      <c r="D419" s="11" t="s">
        <v>38</v>
      </c>
      <c r="E419" s="10" t="s">
        <v>27</v>
      </c>
      <c r="F419" s="10" t="s">
        <v>39</v>
      </c>
      <c r="G419" s="12">
        <v>34000</v>
      </c>
      <c r="H419" s="12">
        <v>0</v>
      </c>
      <c r="I419" s="12">
        <v>0</v>
      </c>
      <c r="J419" s="12">
        <f t="shared" si="614"/>
        <v>975.8</v>
      </c>
      <c r="K419" s="12">
        <f t="shared" si="662"/>
        <v>2414</v>
      </c>
      <c r="L419" s="12">
        <f t="shared" si="663"/>
        <v>391</v>
      </c>
      <c r="M419" s="12">
        <f t="shared" si="664"/>
        <v>1033.5999999999999</v>
      </c>
      <c r="N419" s="12">
        <f t="shared" si="665"/>
        <v>2410.6000000000004</v>
      </c>
      <c r="O419" s="37">
        <v>0</v>
      </c>
      <c r="P419" s="12">
        <f t="shared" si="666"/>
        <v>7225</v>
      </c>
      <c r="Q419" s="35">
        <v>22856.29</v>
      </c>
      <c r="R419" s="12">
        <f t="shared" si="581"/>
        <v>24865.690000000002</v>
      </c>
      <c r="S419" s="12">
        <f t="shared" si="667"/>
        <v>5215.6000000000004</v>
      </c>
      <c r="T419" s="28">
        <f t="shared" si="621"/>
        <v>9134.3099999999977</v>
      </c>
    </row>
    <row r="420" spans="1:20" s="13" customFormat="1" ht="12">
      <c r="A420" s="10">
        <f t="shared" si="640"/>
        <v>401</v>
      </c>
      <c r="B420" s="23" t="s">
        <v>319</v>
      </c>
      <c r="C420" s="11" t="s">
        <v>524</v>
      </c>
      <c r="D420" s="11" t="s">
        <v>38</v>
      </c>
      <c r="E420" s="10" t="s">
        <v>27</v>
      </c>
      <c r="F420" s="10" t="s">
        <v>39</v>
      </c>
      <c r="G420" s="12">
        <v>34000</v>
      </c>
      <c r="H420" s="12">
        <v>0</v>
      </c>
      <c r="I420" s="12">
        <v>0</v>
      </c>
      <c r="J420" s="12">
        <f t="shared" si="614"/>
        <v>975.8</v>
      </c>
      <c r="K420" s="12">
        <f t="shared" si="662"/>
        <v>2414</v>
      </c>
      <c r="L420" s="12">
        <f t="shared" si="663"/>
        <v>391</v>
      </c>
      <c r="M420" s="12">
        <f t="shared" si="664"/>
        <v>1033.5999999999999</v>
      </c>
      <c r="N420" s="12">
        <f t="shared" si="665"/>
        <v>2410.6000000000004</v>
      </c>
      <c r="O420" s="37">
        <v>0</v>
      </c>
      <c r="P420" s="12">
        <f t="shared" si="666"/>
        <v>7225</v>
      </c>
      <c r="Q420" s="35">
        <v>0</v>
      </c>
      <c r="R420" s="12">
        <f t="shared" si="581"/>
        <v>2009.3999999999999</v>
      </c>
      <c r="S420" s="12">
        <f t="shared" si="667"/>
        <v>5215.6000000000004</v>
      </c>
      <c r="T420" s="28">
        <f t="shared" si="621"/>
        <v>31990.6</v>
      </c>
    </row>
    <row r="421" spans="1:20" s="13" customFormat="1" ht="12">
      <c r="A421" s="10">
        <f t="shared" si="640"/>
        <v>402</v>
      </c>
      <c r="B421" s="23" t="s">
        <v>319</v>
      </c>
      <c r="C421" s="11" t="s">
        <v>525</v>
      </c>
      <c r="D421" s="11" t="s">
        <v>108</v>
      </c>
      <c r="E421" s="10" t="s">
        <v>27</v>
      </c>
      <c r="F421" s="10" t="s">
        <v>28</v>
      </c>
      <c r="G421" s="12">
        <v>36750</v>
      </c>
      <c r="H421" s="12">
        <v>0</v>
      </c>
      <c r="I421" s="12">
        <v>0</v>
      </c>
      <c r="J421" s="12">
        <f t="shared" si="614"/>
        <v>1054.7249999999999</v>
      </c>
      <c r="K421" s="12">
        <f t="shared" si="662"/>
        <v>2609.2499999999995</v>
      </c>
      <c r="L421" s="12">
        <f t="shared" si="663"/>
        <v>422.625</v>
      </c>
      <c r="M421" s="12">
        <f t="shared" si="664"/>
        <v>1117.2</v>
      </c>
      <c r="N421" s="12">
        <f t="shared" si="665"/>
        <v>2605.5750000000003</v>
      </c>
      <c r="O421" s="37">
        <v>0</v>
      </c>
      <c r="P421" s="12">
        <f t="shared" si="666"/>
        <v>7809.375</v>
      </c>
      <c r="Q421" s="35">
        <v>1440.5</v>
      </c>
      <c r="R421" s="12">
        <f t="shared" si="581"/>
        <v>3612.4250000000002</v>
      </c>
      <c r="S421" s="12">
        <f t="shared" si="667"/>
        <v>5637.45</v>
      </c>
      <c r="T421" s="28">
        <f t="shared" si="621"/>
        <v>33137.574999999997</v>
      </c>
    </row>
    <row r="422" spans="1:20" s="13" customFormat="1" ht="12">
      <c r="A422" s="10">
        <f t="shared" si="640"/>
        <v>403</v>
      </c>
      <c r="B422" s="23" t="s">
        <v>319</v>
      </c>
      <c r="C422" s="11" t="s">
        <v>526</v>
      </c>
      <c r="D422" s="11" t="s">
        <v>36</v>
      </c>
      <c r="E422" s="10" t="s">
        <v>27</v>
      </c>
      <c r="F422" s="10" t="s">
        <v>28</v>
      </c>
      <c r="G422" s="12">
        <v>28690.2</v>
      </c>
      <c r="H422" s="12">
        <v>0</v>
      </c>
      <c r="I422" s="12">
        <v>0</v>
      </c>
      <c r="J422" s="12">
        <f t="shared" si="614"/>
        <v>823.40873999999997</v>
      </c>
      <c r="K422" s="12">
        <f t="shared" si="662"/>
        <v>2037.0041999999999</v>
      </c>
      <c r="L422" s="12">
        <f t="shared" si="663"/>
        <v>329.93729999999999</v>
      </c>
      <c r="M422" s="12">
        <f t="shared" si="664"/>
        <v>872.18208000000004</v>
      </c>
      <c r="N422" s="12">
        <f t="shared" si="665"/>
        <v>2034.1351800000002</v>
      </c>
      <c r="O422" s="37">
        <v>0</v>
      </c>
      <c r="P422" s="12">
        <f t="shared" si="666"/>
        <v>6096.6674999999996</v>
      </c>
      <c r="Q422" s="35">
        <v>18799.43</v>
      </c>
      <c r="R422" s="12">
        <f t="shared" si="581"/>
        <v>20495.020820000002</v>
      </c>
      <c r="S422" s="12">
        <f t="shared" si="667"/>
        <v>4401.0766800000001</v>
      </c>
      <c r="T422" s="28">
        <f t="shared" si="621"/>
        <v>8195.1791799999992</v>
      </c>
    </row>
    <row r="423" spans="1:20" s="13" customFormat="1" ht="12">
      <c r="A423" s="10">
        <f t="shared" si="640"/>
        <v>404</v>
      </c>
      <c r="B423" s="23" t="s">
        <v>319</v>
      </c>
      <c r="C423" s="11" t="s">
        <v>527</v>
      </c>
      <c r="D423" s="11" t="s">
        <v>36</v>
      </c>
      <c r="E423" s="10" t="s">
        <v>27</v>
      </c>
      <c r="F423" s="10" t="s">
        <v>28</v>
      </c>
      <c r="G423" s="12">
        <v>22000</v>
      </c>
      <c r="H423" s="12">
        <v>0</v>
      </c>
      <c r="I423" s="12">
        <v>0</v>
      </c>
      <c r="J423" s="12">
        <f t="shared" si="614"/>
        <v>631.4</v>
      </c>
      <c r="K423" s="12">
        <f t="shared" si="662"/>
        <v>1561.9999999999998</v>
      </c>
      <c r="L423" s="12">
        <f t="shared" si="663"/>
        <v>253</v>
      </c>
      <c r="M423" s="12">
        <f t="shared" si="664"/>
        <v>668.8</v>
      </c>
      <c r="N423" s="12">
        <f t="shared" si="665"/>
        <v>1559.8000000000002</v>
      </c>
      <c r="O423" s="37">
        <v>0</v>
      </c>
      <c r="P423" s="12">
        <f t="shared" si="666"/>
        <v>4675</v>
      </c>
      <c r="Q423" s="35">
        <v>2056</v>
      </c>
      <c r="R423" s="12">
        <f t="shared" si="581"/>
        <v>3356.2</v>
      </c>
      <c r="S423" s="12">
        <f t="shared" si="667"/>
        <v>3374.8</v>
      </c>
      <c r="T423" s="28">
        <f t="shared" si="621"/>
        <v>18643.8</v>
      </c>
    </row>
    <row r="424" spans="1:20" s="13" customFormat="1" ht="12">
      <c r="A424" s="10">
        <f t="shared" si="640"/>
        <v>405</v>
      </c>
      <c r="B424" s="23" t="s">
        <v>319</v>
      </c>
      <c r="C424" s="11" t="s">
        <v>528</v>
      </c>
      <c r="D424" s="11" t="s">
        <v>36</v>
      </c>
      <c r="E424" s="10" t="s">
        <v>27</v>
      </c>
      <c r="F424" s="10" t="s">
        <v>39</v>
      </c>
      <c r="G424" s="12">
        <v>22000</v>
      </c>
      <c r="H424" s="12">
        <v>0</v>
      </c>
      <c r="I424" s="12">
        <v>0</v>
      </c>
      <c r="J424" s="12">
        <f t="shared" si="614"/>
        <v>631.4</v>
      </c>
      <c r="K424" s="12">
        <f t="shared" si="662"/>
        <v>1561.9999999999998</v>
      </c>
      <c r="L424" s="12">
        <f t="shared" si="663"/>
        <v>253</v>
      </c>
      <c r="M424" s="12">
        <f t="shared" si="664"/>
        <v>668.8</v>
      </c>
      <c r="N424" s="12">
        <f t="shared" si="665"/>
        <v>1559.8000000000002</v>
      </c>
      <c r="O424" s="37">
        <v>0</v>
      </c>
      <c r="P424" s="12">
        <f t="shared" si="666"/>
        <v>4675</v>
      </c>
      <c r="Q424" s="35">
        <v>8075.26</v>
      </c>
      <c r="R424" s="12">
        <f t="shared" si="581"/>
        <v>9375.4599999999991</v>
      </c>
      <c r="S424" s="12">
        <f t="shared" si="667"/>
        <v>3374.8</v>
      </c>
      <c r="T424" s="28">
        <f t="shared" si="621"/>
        <v>12624.54</v>
      </c>
    </row>
    <row r="425" spans="1:20" s="13" customFormat="1" ht="12">
      <c r="A425" s="10">
        <f t="shared" si="640"/>
        <v>406</v>
      </c>
      <c r="B425" s="23" t="s">
        <v>319</v>
      </c>
      <c r="C425" s="11" t="s">
        <v>529</v>
      </c>
      <c r="D425" s="11" t="s">
        <v>932</v>
      </c>
      <c r="E425" s="10" t="s">
        <v>27</v>
      </c>
      <c r="F425" s="10" t="s">
        <v>39</v>
      </c>
      <c r="G425" s="12">
        <f>22000+6600</f>
        <v>28600</v>
      </c>
      <c r="H425" s="12">
        <v>0</v>
      </c>
      <c r="I425" s="12">
        <v>0</v>
      </c>
      <c r="J425" s="12">
        <f t="shared" si="614"/>
        <v>820.82</v>
      </c>
      <c r="K425" s="12">
        <f t="shared" si="662"/>
        <v>2030.6</v>
      </c>
      <c r="L425" s="12">
        <f t="shared" si="663"/>
        <v>328.9</v>
      </c>
      <c r="M425" s="12">
        <f t="shared" si="664"/>
        <v>869.44</v>
      </c>
      <c r="N425" s="12">
        <f t="shared" si="665"/>
        <v>2027.7400000000002</v>
      </c>
      <c r="O425" s="37">
        <v>0</v>
      </c>
      <c r="P425" s="12">
        <f t="shared" si="666"/>
        <v>6077.5</v>
      </c>
      <c r="Q425" s="35">
        <v>10195.64</v>
      </c>
      <c r="R425" s="12">
        <f t="shared" ref="R425:R488" si="668">+J425+M425+O425+Q425+H425+I425</f>
        <v>11885.9</v>
      </c>
      <c r="S425" s="12">
        <f t="shared" si="667"/>
        <v>4387.24</v>
      </c>
      <c r="T425" s="28">
        <f t="shared" si="621"/>
        <v>16714.099999999999</v>
      </c>
    </row>
    <row r="426" spans="1:20" s="13" customFormat="1" ht="12">
      <c r="A426" s="10">
        <f t="shared" si="640"/>
        <v>407</v>
      </c>
      <c r="B426" s="23" t="s">
        <v>319</v>
      </c>
      <c r="C426" s="11" t="s">
        <v>536</v>
      </c>
      <c r="D426" s="11" t="s">
        <v>932</v>
      </c>
      <c r="E426" s="10" t="s">
        <v>27</v>
      </c>
      <c r="F426" s="10" t="s">
        <v>39</v>
      </c>
      <c r="G426" s="12">
        <f>22000+6600</f>
        <v>28600</v>
      </c>
      <c r="H426" s="12">
        <v>0</v>
      </c>
      <c r="I426" s="12">
        <v>0</v>
      </c>
      <c r="J426" s="12">
        <f>+G426*2.87%</f>
        <v>820.82</v>
      </c>
      <c r="K426" s="12">
        <f>G426*7.1%</f>
        <v>2030.6</v>
      </c>
      <c r="L426" s="12">
        <f>G426*1.15%</f>
        <v>328.9</v>
      </c>
      <c r="M426" s="12">
        <f>+G426*3.04%</f>
        <v>869.44</v>
      </c>
      <c r="N426" s="12">
        <f>G426*7.09%</f>
        <v>2027.7400000000002</v>
      </c>
      <c r="O426" s="37">
        <v>0</v>
      </c>
      <c r="P426" s="12">
        <f>J426+K426+L426+M426+N426</f>
        <v>6077.5</v>
      </c>
      <c r="Q426" s="35">
        <v>11290.67</v>
      </c>
      <c r="R426" s="12">
        <f>+J426+M426+O426+Q426+H426+I426</f>
        <v>12980.93</v>
      </c>
      <c r="S426" s="12">
        <f>+N426+L426+K426</f>
        <v>4387.24</v>
      </c>
      <c r="T426" s="28">
        <f>+G426-R426</f>
        <v>15619.07</v>
      </c>
    </row>
    <row r="427" spans="1:20" s="13" customFormat="1" ht="12">
      <c r="A427" s="10">
        <f t="shared" si="640"/>
        <v>408</v>
      </c>
      <c r="B427" s="23" t="s">
        <v>319</v>
      </c>
      <c r="C427" s="11" t="s">
        <v>531</v>
      </c>
      <c r="D427" s="11" t="s">
        <v>164</v>
      </c>
      <c r="E427" s="10" t="s">
        <v>27</v>
      </c>
      <c r="F427" s="10" t="s">
        <v>28</v>
      </c>
      <c r="G427" s="12">
        <v>22000</v>
      </c>
      <c r="H427" s="12">
        <v>0</v>
      </c>
      <c r="I427" s="12">
        <v>0</v>
      </c>
      <c r="J427" s="12">
        <f t="shared" si="614"/>
        <v>631.4</v>
      </c>
      <c r="K427" s="12">
        <f t="shared" si="662"/>
        <v>1561.9999999999998</v>
      </c>
      <c r="L427" s="12">
        <f t="shared" si="663"/>
        <v>253</v>
      </c>
      <c r="M427" s="12">
        <f t="shared" si="664"/>
        <v>668.8</v>
      </c>
      <c r="N427" s="12">
        <f t="shared" si="665"/>
        <v>1559.8000000000002</v>
      </c>
      <c r="O427" s="37">
        <v>0</v>
      </c>
      <c r="P427" s="12">
        <f t="shared" si="666"/>
        <v>4675</v>
      </c>
      <c r="Q427" s="35">
        <v>0</v>
      </c>
      <c r="R427" s="12">
        <f t="shared" si="668"/>
        <v>1300.1999999999998</v>
      </c>
      <c r="S427" s="12">
        <f t="shared" si="667"/>
        <v>3374.8</v>
      </c>
      <c r="T427" s="28">
        <f t="shared" si="621"/>
        <v>20699.8</v>
      </c>
    </row>
    <row r="428" spans="1:20" s="13" customFormat="1" ht="12">
      <c r="A428" s="10">
        <f t="shared" si="640"/>
        <v>409</v>
      </c>
      <c r="B428" s="23" t="s">
        <v>319</v>
      </c>
      <c r="C428" s="11" t="s">
        <v>532</v>
      </c>
      <c r="D428" s="11" t="s">
        <v>164</v>
      </c>
      <c r="E428" s="10" t="s">
        <v>27</v>
      </c>
      <c r="F428" s="10" t="s">
        <v>28</v>
      </c>
      <c r="G428" s="12">
        <v>22000</v>
      </c>
      <c r="H428" s="12">
        <v>0</v>
      </c>
      <c r="I428" s="12">
        <v>0</v>
      </c>
      <c r="J428" s="12">
        <f t="shared" si="614"/>
        <v>631.4</v>
      </c>
      <c r="K428" s="12">
        <f t="shared" si="662"/>
        <v>1561.9999999999998</v>
      </c>
      <c r="L428" s="12">
        <f t="shared" si="663"/>
        <v>253</v>
      </c>
      <c r="M428" s="12">
        <f t="shared" si="664"/>
        <v>668.8</v>
      </c>
      <c r="N428" s="12">
        <f t="shared" si="665"/>
        <v>1559.8000000000002</v>
      </c>
      <c r="O428" s="37">
        <v>0</v>
      </c>
      <c r="P428" s="12">
        <f t="shared" si="666"/>
        <v>4675</v>
      </c>
      <c r="Q428" s="35">
        <v>7871</v>
      </c>
      <c r="R428" s="12">
        <f t="shared" si="668"/>
        <v>9171.2000000000007</v>
      </c>
      <c r="S428" s="12">
        <f t="shared" si="667"/>
        <v>3374.8</v>
      </c>
      <c r="T428" s="28">
        <f t="shared" si="621"/>
        <v>12828.8</v>
      </c>
    </row>
    <row r="429" spans="1:20" s="13" customFormat="1" ht="12">
      <c r="A429" s="10">
        <f t="shared" si="640"/>
        <v>410</v>
      </c>
      <c r="B429" s="23" t="s">
        <v>319</v>
      </c>
      <c r="C429" s="11" t="s">
        <v>533</v>
      </c>
      <c r="D429" s="11" t="s">
        <v>164</v>
      </c>
      <c r="E429" s="10" t="s">
        <v>27</v>
      </c>
      <c r="F429" s="10" t="s">
        <v>28</v>
      </c>
      <c r="G429" s="12">
        <v>22000</v>
      </c>
      <c r="H429" s="12">
        <v>0</v>
      </c>
      <c r="I429" s="12">
        <v>0</v>
      </c>
      <c r="J429" s="12">
        <f t="shared" si="614"/>
        <v>631.4</v>
      </c>
      <c r="K429" s="12">
        <f t="shared" si="662"/>
        <v>1561.9999999999998</v>
      </c>
      <c r="L429" s="12">
        <f t="shared" si="663"/>
        <v>253</v>
      </c>
      <c r="M429" s="12">
        <f t="shared" si="664"/>
        <v>668.8</v>
      </c>
      <c r="N429" s="12">
        <f t="shared" si="665"/>
        <v>1559.8000000000002</v>
      </c>
      <c r="O429" s="37">
        <v>0</v>
      </c>
      <c r="P429" s="12">
        <f t="shared" si="666"/>
        <v>4675</v>
      </c>
      <c r="Q429" s="35">
        <v>3046</v>
      </c>
      <c r="R429" s="12">
        <f t="shared" si="668"/>
        <v>4346.2</v>
      </c>
      <c r="S429" s="12">
        <f t="shared" si="667"/>
        <v>3374.8</v>
      </c>
      <c r="T429" s="28">
        <f t="shared" si="621"/>
        <v>17653.8</v>
      </c>
    </row>
    <row r="430" spans="1:20" s="13" customFormat="1" ht="12">
      <c r="A430" s="10">
        <f t="shared" si="640"/>
        <v>411</v>
      </c>
      <c r="B430" s="23" t="s">
        <v>319</v>
      </c>
      <c r="C430" s="11" t="s">
        <v>534</v>
      </c>
      <c r="D430" s="11" t="s">
        <v>164</v>
      </c>
      <c r="E430" s="10" t="s">
        <v>27</v>
      </c>
      <c r="F430" s="10" t="s">
        <v>28</v>
      </c>
      <c r="G430" s="12">
        <v>22000</v>
      </c>
      <c r="H430" s="12">
        <v>0</v>
      </c>
      <c r="I430" s="12">
        <v>0</v>
      </c>
      <c r="J430" s="12">
        <f t="shared" si="614"/>
        <v>631.4</v>
      </c>
      <c r="K430" s="12">
        <f t="shared" si="662"/>
        <v>1561.9999999999998</v>
      </c>
      <c r="L430" s="12">
        <f t="shared" si="663"/>
        <v>253</v>
      </c>
      <c r="M430" s="12">
        <f t="shared" si="664"/>
        <v>668.8</v>
      </c>
      <c r="N430" s="12">
        <f t="shared" si="665"/>
        <v>1559.8000000000002</v>
      </c>
      <c r="O430" s="37">
        <v>0</v>
      </c>
      <c r="P430" s="12">
        <f t="shared" si="666"/>
        <v>4675</v>
      </c>
      <c r="Q430" s="35">
        <v>2289.83</v>
      </c>
      <c r="R430" s="12">
        <f t="shared" si="668"/>
        <v>3590.0299999999997</v>
      </c>
      <c r="S430" s="12">
        <f t="shared" si="667"/>
        <v>3374.8</v>
      </c>
      <c r="T430" s="28">
        <f t="shared" si="621"/>
        <v>18409.97</v>
      </c>
    </row>
    <row r="431" spans="1:20" s="13" customFormat="1" ht="12">
      <c r="A431" s="10">
        <f t="shared" si="640"/>
        <v>412</v>
      </c>
      <c r="B431" s="23" t="s">
        <v>319</v>
      </c>
      <c r="C431" s="11" t="s">
        <v>535</v>
      </c>
      <c r="D431" s="11" t="s">
        <v>164</v>
      </c>
      <c r="E431" s="10" t="s">
        <v>27</v>
      </c>
      <c r="F431" s="10" t="s">
        <v>28</v>
      </c>
      <c r="G431" s="12">
        <v>22000</v>
      </c>
      <c r="H431" s="12">
        <v>0</v>
      </c>
      <c r="I431" s="12">
        <v>0</v>
      </c>
      <c r="J431" s="12">
        <f t="shared" si="614"/>
        <v>631.4</v>
      </c>
      <c r="K431" s="12">
        <f t="shared" si="662"/>
        <v>1561.9999999999998</v>
      </c>
      <c r="L431" s="12">
        <f t="shared" si="663"/>
        <v>253</v>
      </c>
      <c r="M431" s="12">
        <f t="shared" si="664"/>
        <v>668.8</v>
      </c>
      <c r="N431" s="12">
        <f t="shared" si="665"/>
        <v>1559.8000000000002</v>
      </c>
      <c r="O431" s="37">
        <v>0</v>
      </c>
      <c r="P431" s="12">
        <f t="shared" si="666"/>
        <v>4675</v>
      </c>
      <c r="Q431" s="35">
        <v>12987.14</v>
      </c>
      <c r="R431" s="12">
        <f t="shared" si="668"/>
        <v>14287.34</v>
      </c>
      <c r="S431" s="12">
        <f t="shared" si="667"/>
        <v>3374.8</v>
      </c>
      <c r="T431" s="28">
        <f t="shared" si="621"/>
        <v>7712.66</v>
      </c>
    </row>
    <row r="432" spans="1:20" s="13" customFormat="1" ht="12">
      <c r="A432" s="10">
        <f t="shared" si="640"/>
        <v>413</v>
      </c>
      <c r="B432" s="23" t="s">
        <v>319</v>
      </c>
      <c r="C432" s="11" t="s">
        <v>537</v>
      </c>
      <c r="D432" s="11" t="s">
        <v>164</v>
      </c>
      <c r="E432" s="10" t="s">
        <v>27</v>
      </c>
      <c r="F432" s="10" t="s">
        <v>28</v>
      </c>
      <c r="G432" s="12">
        <v>22000</v>
      </c>
      <c r="H432" s="12">
        <v>0</v>
      </c>
      <c r="I432" s="12">
        <v>0</v>
      </c>
      <c r="J432" s="12">
        <f t="shared" si="614"/>
        <v>631.4</v>
      </c>
      <c r="K432" s="12">
        <f t="shared" si="662"/>
        <v>1561.9999999999998</v>
      </c>
      <c r="L432" s="12">
        <f t="shared" si="663"/>
        <v>253</v>
      </c>
      <c r="M432" s="12">
        <f t="shared" si="664"/>
        <v>668.8</v>
      </c>
      <c r="N432" s="12">
        <f t="shared" si="665"/>
        <v>1559.8000000000002</v>
      </c>
      <c r="O432" s="37">
        <v>0</v>
      </c>
      <c r="P432" s="12">
        <f t="shared" si="666"/>
        <v>4675</v>
      </c>
      <c r="Q432" s="37">
        <v>2526</v>
      </c>
      <c r="R432" s="28">
        <f t="shared" si="668"/>
        <v>3826.2</v>
      </c>
      <c r="S432" s="28">
        <f t="shared" si="667"/>
        <v>3374.8</v>
      </c>
      <c r="T432" s="28">
        <f t="shared" si="621"/>
        <v>18173.8</v>
      </c>
    </row>
    <row r="433" spans="1:20" s="13" customFormat="1" ht="12">
      <c r="A433" s="10">
        <f t="shared" si="640"/>
        <v>414</v>
      </c>
      <c r="B433" s="23" t="s">
        <v>319</v>
      </c>
      <c r="C433" s="11" t="s">
        <v>538</v>
      </c>
      <c r="D433" s="11" t="s">
        <v>164</v>
      </c>
      <c r="E433" s="10" t="s">
        <v>27</v>
      </c>
      <c r="F433" s="10" t="s">
        <v>28</v>
      </c>
      <c r="G433" s="12">
        <v>22000</v>
      </c>
      <c r="H433" s="12">
        <v>0</v>
      </c>
      <c r="I433" s="12">
        <v>0</v>
      </c>
      <c r="J433" s="12">
        <f t="shared" si="614"/>
        <v>631.4</v>
      </c>
      <c r="K433" s="12">
        <f t="shared" si="662"/>
        <v>1561.9999999999998</v>
      </c>
      <c r="L433" s="12">
        <f t="shared" si="663"/>
        <v>253</v>
      </c>
      <c r="M433" s="12">
        <f t="shared" si="664"/>
        <v>668.8</v>
      </c>
      <c r="N433" s="12">
        <f t="shared" si="665"/>
        <v>1559.8000000000002</v>
      </c>
      <c r="O433" s="37">
        <v>0</v>
      </c>
      <c r="P433" s="12">
        <f t="shared" si="666"/>
        <v>4675</v>
      </c>
      <c r="Q433" s="35">
        <v>13601.16</v>
      </c>
      <c r="R433" s="12">
        <f t="shared" si="668"/>
        <v>14901.36</v>
      </c>
      <c r="S433" s="12">
        <f t="shared" si="667"/>
        <v>3374.8</v>
      </c>
      <c r="T433" s="28">
        <f t="shared" si="621"/>
        <v>7098.6399999999994</v>
      </c>
    </row>
    <row r="434" spans="1:20" s="13" customFormat="1" ht="12">
      <c r="A434" s="10">
        <f t="shared" si="640"/>
        <v>415</v>
      </c>
      <c r="B434" s="23" t="s">
        <v>319</v>
      </c>
      <c r="C434" s="11" t="s">
        <v>539</v>
      </c>
      <c r="D434" s="11" t="s">
        <v>164</v>
      </c>
      <c r="E434" s="10" t="s">
        <v>27</v>
      </c>
      <c r="F434" s="10" t="s">
        <v>28</v>
      </c>
      <c r="G434" s="12">
        <v>22000</v>
      </c>
      <c r="H434" s="12">
        <v>0</v>
      </c>
      <c r="I434" s="12">
        <v>0</v>
      </c>
      <c r="J434" s="12">
        <f t="shared" si="614"/>
        <v>631.4</v>
      </c>
      <c r="K434" s="12">
        <f t="shared" si="662"/>
        <v>1561.9999999999998</v>
      </c>
      <c r="L434" s="12">
        <f t="shared" si="663"/>
        <v>253</v>
      </c>
      <c r="M434" s="12">
        <f t="shared" si="664"/>
        <v>668.8</v>
      </c>
      <c r="N434" s="12">
        <f t="shared" si="665"/>
        <v>1559.8000000000002</v>
      </c>
      <c r="O434" s="37">
        <v>0</v>
      </c>
      <c r="P434" s="12">
        <f t="shared" si="666"/>
        <v>4675</v>
      </c>
      <c r="Q434" s="35">
        <v>752</v>
      </c>
      <c r="R434" s="12">
        <f t="shared" si="668"/>
        <v>2052.1999999999998</v>
      </c>
      <c r="S434" s="12">
        <f t="shared" si="667"/>
        <v>3374.8</v>
      </c>
      <c r="T434" s="28">
        <f t="shared" si="621"/>
        <v>19947.8</v>
      </c>
    </row>
    <row r="435" spans="1:20" s="13" customFormat="1" ht="12">
      <c r="A435" s="10">
        <f t="shared" si="640"/>
        <v>416</v>
      </c>
      <c r="B435" s="23" t="s">
        <v>319</v>
      </c>
      <c r="C435" s="11" t="s">
        <v>540</v>
      </c>
      <c r="D435" s="11" t="s">
        <v>164</v>
      </c>
      <c r="E435" s="10" t="s">
        <v>27</v>
      </c>
      <c r="F435" s="10" t="s">
        <v>39</v>
      </c>
      <c r="G435" s="12">
        <v>22000</v>
      </c>
      <c r="H435" s="12">
        <v>0</v>
      </c>
      <c r="I435" s="12">
        <v>0</v>
      </c>
      <c r="J435" s="12">
        <f t="shared" si="614"/>
        <v>631.4</v>
      </c>
      <c r="K435" s="12">
        <f t="shared" si="662"/>
        <v>1561.9999999999998</v>
      </c>
      <c r="L435" s="12">
        <f t="shared" si="663"/>
        <v>253</v>
      </c>
      <c r="M435" s="12">
        <f t="shared" si="664"/>
        <v>668.8</v>
      </c>
      <c r="N435" s="12">
        <f t="shared" si="665"/>
        <v>1559.8000000000002</v>
      </c>
      <c r="O435" s="37">
        <v>0</v>
      </c>
      <c r="P435" s="12">
        <f t="shared" si="666"/>
        <v>4675</v>
      </c>
      <c r="Q435" s="35">
        <v>10196.120000000001</v>
      </c>
      <c r="R435" s="12">
        <f t="shared" si="668"/>
        <v>11496.32</v>
      </c>
      <c r="S435" s="12">
        <f t="shared" si="667"/>
        <v>3374.8</v>
      </c>
      <c r="T435" s="28">
        <f t="shared" si="621"/>
        <v>10503.68</v>
      </c>
    </row>
    <row r="436" spans="1:20" s="13" customFormat="1" ht="12">
      <c r="A436" s="10">
        <f t="shared" si="640"/>
        <v>417</v>
      </c>
      <c r="B436" s="23" t="s">
        <v>319</v>
      </c>
      <c r="C436" s="11" t="s">
        <v>541</v>
      </c>
      <c r="D436" s="11" t="s">
        <v>164</v>
      </c>
      <c r="E436" s="10" t="s">
        <v>27</v>
      </c>
      <c r="F436" s="10" t="s">
        <v>28</v>
      </c>
      <c r="G436" s="12">
        <v>22000</v>
      </c>
      <c r="H436" s="12">
        <v>0</v>
      </c>
      <c r="I436" s="12">
        <v>0</v>
      </c>
      <c r="J436" s="12">
        <f t="shared" si="614"/>
        <v>631.4</v>
      </c>
      <c r="K436" s="12">
        <f t="shared" si="662"/>
        <v>1561.9999999999998</v>
      </c>
      <c r="L436" s="12">
        <f t="shared" si="663"/>
        <v>253</v>
      </c>
      <c r="M436" s="12">
        <f t="shared" si="664"/>
        <v>668.8</v>
      </c>
      <c r="N436" s="12">
        <f t="shared" si="665"/>
        <v>1559.8000000000002</v>
      </c>
      <c r="O436" s="37">
        <v>0</v>
      </c>
      <c r="P436" s="12">
        <f t="shared" si="666"/>
        <v>4675</v>
      </c>
      <c r="Q436" s="35">
        <v>3366</v>
      </c>
      <c r="R436" s="12">
        <f t="shared" si="668"/>
        <v>4666.2</v>
      </c>
      <c r="S436" s="12">
        <f t="shared" si="667"/>
        <v>3374.8</v>
      </c>
      <c r="T436" s="28">
        <f t="shared" si="621"/>
        <v>17333.8</v>
      </c>
    </row>
    <row r="437" spans="1:20" s="13" customFormat="1" ht="12">
      <c r="A437" s="10">
        <f t="shared" si="640"/>
        <v>418</v>
      </c>
      <c r="B437" s="23" t="s">
        <v>319</v>
      </c>
      <c r="C437" s="11" t="s">
        <v>542</v>
      </c>
      <c r="D437" s="11" t="s">
        <v>164</v>
      </c>
      <c r="E437" s="10" t="s">
        <v>27</v>
      </c>
      <c r="F437" s="10" t="s">
        <v>28</v>
      </c>
      <c r="G437" s="12">
        <v>22000</v>
      </c>
      <c r="H437" s="12">
        <v>0</v>
      </c>
      <c r="I437" s="12">
        <v>0</v>
      </c>
      <c r="J437" s="12">
        <f t="shared" si="614"/>
        <v>631.4</v>
      </c>
      <c r="K437" s="12">
        <f t="shared" si="662"/>
        <v>1561.9999999999998</v>
      </c>
      <c r="L437" s="12">
        <f t="shared" si="663"/>
        <v>253</v>
      </c>
      <c r="M437" s="12">
        <f t="shared" si="664"/>
        <v>668.8</v>
      </c>
      <c r="N437" s="12">
        <f t="shared" si="665"/>
        <v>1559.8000000000002</v>
      </c>
      <c r="O437" s="37">
        <v>0</v>
      </c>
      <c r="P437" s="12">
        <f t="shared" si="666"/>
        <v>4675</v>
      </c>
      <c r="Q437" s="35">
        <v>15233.33</v>
      </c>
      <c r="R437" s="12">
        <f t="shared" si="668"/>
        <v>16533.53</v>
      </c>
      <c r="S437" s="12">
        <f t="shared" si="667"/>
        <v>3374.8</v>
      </c>
      <c r="T437" s="28">
        <f t="shared" si="621"/>
        <v>5466.4700000000012</v>
      </c>
    </row>
    <row r="438" spans="1:20" s="13" customFormat="1" ht="12">
      <c r="A438" s="10">
        <f t="shared" si="640"/>
        <v>419</v>
      </c>
      <c r="B438" s="23" t="s">
        <v>319</v>
      </c>
      <c r="C438" s="11" t="s">
        <v>543</v>
      </c>
      <c r="D438" s="11" t="s">
        <v>164</v>
      </c>
      <c r="E438" s="10" t="s">
        <v>27</v>
      </c>
      <c r="F438" s="10" t="s">
        <v>28</v>
      </c>
      <c r="G438" s="12">
        <v>22000</v>
      </c>
      <c r="H438" s="12">
        <v>0</v>
      </c>
      <c r="I438" s="12">
        <v>0</v>
      </c>
      <c r="J438" s="12">
        <f t="shared" si="614"/>
        <v>631.4</v>
      </c>
      <c r="K438" s="12">
        <f t="shared" si="662"/>
        <v>1561.9999999999998</v>
      </c>
      <c r="L438" s="12">
        <f t="shared" si="663"/>
        <v>253</v>
      </c>
      <c r="M438" s="12">
        <f t="shared" si="664"/>
        <v>668.8</v>
      </c>
      <c r="N438" s="12">
        <f t="shared" si="665"/>
        <v>1559.8000000000002</v>
      </c>
      <c r="O438" s="37">
        <v>0</v>
      </c>
      <c r="P438" s="12">
        <f t="shared" si="666"/>
        <v>4675</v>
      </c>
      <c r="Q438" s="35">
        <v>3046</v>
      </c>
      <c r="R438" s="12">
        <f t="shared" si="668"/>
        <v>4346.2</v>
      </c>
      <c r="S438" s="12">
        <f t="shared" si="667"/>
        <v>3374.8</v>
      </c>
      <c r="T438" s="28">
        <f t="shared" si="621"/>
        <v>17653.8</v>
      </c>
    </row>
    <row r="439" spans="1:20" s="13" customFormat="1" ht="12">
      <c r="A439" s="10">
        <f t="shared" si="640"/>
        <v>420</v>
      </c>
      <c r="B439" s="23" t="s">
        <v>319</v>
      </c>
      <c r="C439" s="11" t="s">
        <v>544</v>
      </c>
      <c r="D439" s="11" t="s">
        <v>164</v>
      </c>
      <c r="E439" s="10" t="s">
        <v>27</v>
      </c>
      <c r="F439" s="10" t="s">
        <v>39</v>
      </c>
      <c r="G439" s="12">
        <v>22000</v>
      </c>
      <c r="H439" s="12">
        <v>0</v>
      </c>
      <c r="I439" s="12">
        <v>0</v>
      </c>
      <c r="J439" s="12">
        <f t="shared" si="614"/>
        <v>631.4</v>
      </c>
      <c r="K439" s="12">
        <f t="shared" si="662"/>
        <v>1561.9999999999998</v>
      </c>
      <c r="L439" s="12">
        <f t="shared" si="663"/>
        <v>253</v>
      </c>
      <c r="M439" s="12">
        <f t="shared" si="664"/>
        <v>668.8</v>
      </c>
      <c r="N439" s="12">
        <f t="shared" si="665"/>
        <v>1559.8000000000002</v>
      </c>
      <c r="O439" s="37">
        <v>0</v>
      </c>
      <c r="P439" s="12">
        <f t="shared" si="666"/>
        <v>4675</v>
      </c>
      <c r="Q439" s="35">
        <v>0</v>
      </c>
      <c r="R439" s="12">
        <f t="shared" si="668"/>
        <v>1300.1999999999998</v>
      </c>
      <c r="S439" s="12">
        <f t="shared" si="667"/>
        <v>3374.8</v>
      </c>
      <c r="T439" s="28">
        <f t="shared" si="621"/>
        <v>20699.8</v>
      </c>
    </row>
    <row r="440" spans="1:20" s="13" customFormat="1" ht="12">
      <c r="A440" s="10">
        <f t="shared" si="640"/>
        <v>421</v>
      </c>
      <c r="B440" s="23" t="s">
        <v>319</v>
      </c>
      <c r="C440" s="11" t="s">
        <v>545</v>
      </c>
      <c r="D440" s="11" t="s">
        <v>164</v>
      </c>
      <c r="E440" s="10" t="s">
        <v>27</v>
      </c>
      <c r="F440" s="10" t="s">
        <v>39</v>
      </c>
      <c r="G440" s="12">
        <v>22000</v>
      </c>
      <c r="H440" s="12">
        <v>0</v>
      </c>
      <c r="I440" s="12">
        <v>0</v>
      </c>
      <c r="J440" s="12">
        <f t="shared" si="614"/>
        <v>631.4</v>
      </c>
      <c r="K440" s="12">
        <f t="shared" si="662"/>
        <v>1561.9999999999998</v>
      </c>
      <c r="L440" s="12">
        <f t="shared" si="663"/>
        <v>253</v>
      </c>
      <c r="M440" s="12">
        <f t="shared" si="664"/>
        <v>668.8</v>
      </c>
      <c r="N440" s="12">
        <f t="shared" si="665"/>
        <v>1559.8000000000002</v>
      </c>
      <c r="O440" s="37">
        <v>0</v>
      </c>
      <c r="P440" s="12">
        <f t="shared" si="666"/>
        <v>4675</v>
      </c>
      <c r="Q440" s="35">
        <v>1914.22</v>
      </c>
      <c r="R440" s="12">
        <f t="shared" si="668"/>
        <v>3214.42</v>
      </c>
      <c r="S440" s="12">
        <f t="shared" si="667"/>
        <v>3374.8</v>
      </c>
      <c r="T440" s="28">
        <f t="shared" si="621"/>
        <v>18785.580000000002</v>
      </c>
    </row>
    <row r="441" spans="1:20" s="13" customFormat="1" ht="12">
      <c r="A441" s="10">
        <f t="shared" si="640"/>
        <v>422</v>
      </c>
      <c r="B441" s="23" t="s">
        <v>319</v>
      </c>
      <c r="C441" s="11" t="s">
        <v>546</v>
      </c>
      <c r="D441" s="11" t="s">
        <v>164</v>
      </c>
      <c r="E441" s="10" t="s">
        <v>27</v>
      </c>
      <c r="F441" s="10" t="s">
        <v>28</v>
      </c>
      <c r="G441" s="12">
        <v>22000</v>
      </c>
      <c r="H441" s="12">
        <v>0</v>
      </c>
      <c r="I441" s="12">
        <v>0</v>
      </c>
      <c r="J441" s="12">
        <f t="shared" si="614"/>
        <v>631.4</v>
      </c>
      <c r="K441" s="12">
        <f t="shared" si="662"/>
        <v>1561.9999999999998</v>
      </c>
      <c r="L441" s="12">
        <f t="shared" si="663"/>
        <v>253</v>
      </c>
      <c r="M441" s="12">
        <f t="shared" si="664"/>
        <v>668.8</v>
      </c>
      <c r="N441" s="12">
        <f t="shared" si="665"/>
        <v>1559.8000000000002</v>
      </c>
      <c r="O441" s="37">
        <v>0</v>
      </c>
      <c r="P441" s="12">
        <f t="shared" si="666"/>
        <v>4675</v>
      </c>
      <c r="Q441" s="35">
        <v>8663.52</v>
      </c>
      <c r="R441" s="12">
        <f t="shared" si="668"/>
        <v>9963.7200000000012</v>
      </c>
      <c r="S441" s="12">
        <f t="shared" si="667"/>
        <v>3374.8</v>
      </c>
      <c r="T441" s="28">
        <f t="shared" si="621"/>
        <v>12036.279999999999</v>
      </c>
    </row>
    <row r="442" spans="1:20" s="13" customFormat="1" ht="12">
      <c r="A442" s="10">
        <f t="shared" si="640"/>
        <v>423</v>
      </c>
      <c r="B442" s="23" t="s">
        <v>319</v>
      </c>
      <c r="C442" s="11" t="s">
        <v>547</v>
      </c>
      <c r="D442" s="11" t="s">
        <v>164</v>
      </c>
      <c r="E442" s="10" t="s">
        <v>27</v>
      </c>
      <c r="F442" s="10" t="s">
        <v>28</v>
      </c>
      <c r="G442" s="12">
        <v>22000</v>
      </c>
      <c r="H442" s="12">
        <v>0</v>
      </c>
      <c r="I442" s="12">
        <v>0</v>
      </c>
      <c r="J442" s="12">
        <f t="shared" si="614"/>
        <v>631.4</v>
      </c>
      <c r="K442" s="12">
        <f t="shared" si="662"/>
        <v>1561.9999999999998</v>
      </c>
      <c r="L442" s="12">
        <f t="shared" si="663"/>
        <v>253</v>
      </c>
      <c r="M442" s="12">
        <f t="shared" si="664"/>
        <v>668.8</v>
      </c>
      <c r="N442" s="12">
        <f t="shared" si="665"/>
        <v>1559.8000000000002</v>
      </c>
      <c r="O442" s="37">
        <v>0</v>
      </c>
      <c r="P442" s="12">
        <f t="shared" si="666"/>
        <v>4675</v>
      </c>
      <c r="Q442" s="35">
        <v>11832.83</v>
      </c>
      <c r="R442" s="12">
        <f t="shared" si="668"/>
        <v>13133.029999999999</v>
      </c>
      <c r="S442" s="12">
        <f t="shared" si="667"/>
        <v>3374.8</v>
      </c>
      <c r="T442" s="28">
        <f t="shared" si="621"/>
        <v>8866.9700000000012</v>
      </c>
    </row>
    <row r="443" spans="1:20" s="13" customFormat="1" ht="12">
      <c r="A443" s="10">
        <f t="shared" si="640"/>
        <v>424</v>
      </c>
      <c r="B443" s="23" t="s">
        <v>319</v>
      </c>
      <c r="C443" s="11" t="s">
        <v>548</v>
      </c>
      <c r="D443" s="11" t="s">
        <v>164</v>
      </c>
      <c r="E443" s="10" t="s">
        <v>27</v>
      </c>
      <c r="F443" s="10" t="s">
        <v>28</v>
      </c>
      <c r="G443" s="12">
        <v>22000</v>
      </c>
      <c r="H443" s="12">
        <v>0</v>
      </c>
      <c r="I443" s="12">
        <v>0</v>
      </c>
      <c r="J443" s="12">
        <f t="shared" si="614"/>
        <v>631.4</v>
      </c>
      <c r="K443" s="12">
        <f t="shared" si="662"/>
        <v>1561.9999999999998</v>
      </c>
      <c r="L443" s="12">
        <f t="shared" si="663"/>
        <v>253</v>
      </c>
      <c r="M443" s="12">
        <f t="shared" si="664"/>
        <v>668.8</v>
      </c>
      <c r="N443" s="12">
        <f t="shared" si="665"/>
        <v>1559.8000000000002</v>
      </c>
      <c r="O443" s="37">
        <v>0</v>
      </c>
      <c r="P443" s="12">
        <f t="shared" si="666"/>
        <v>4675</v>
      </c>
      <c r="Q443" s="35">
        <v>2666</v>
      </c>
      <c r="R443" s="12">
        <f t="shared" si="668"/>
        <v>3966.2</v>
      </c>
      <c r="S443" s="12">
        <f t="shared" si="667"/>
        <v>3374.8</v>
      </c>
      <c r="T443" s="28">
        <f t="shared" si="621"/>
        <v>18033.8</v>
      </c>
    </row>
    <row r="444" spans="1:20" s="13" customFormat="1" ht="12">
      <c r="A444" s="10">
        <f t="shared" si="640"/>
        <v>425</v>
      </c>
      <c r="B444" s="23" t="s">
        <v>319</v>
      </c>
      <c r="C444" s="11" t="s">
        <v>549</v>
      </c>
      <c r="D444" s="11" t="s">
        <v>164</v>
      </c>
      <c r="E444" s="10" t="s">
        <v>27</v>
      </c>
      <c r="F444" s="10" t="s">
        <v>28</v>
      </c>
      <c r="G444" s="12">
        <v>22000</v>
      </c>
      <c r="H444" s="12">
        <v>0</v>
      </c>
      <c r="I444" s="12">
        <v>0</v>
      </c>
      <c r="J444" s="12">
        <f t="shared" si="614"/>
        <v>631.4</v>
      </c>
      <c r="K444" s="12">
        <f t="shared" si="662"/>
        <v>1561.9999999999998</v>
      </c>
      <c r="L444" s="12">
        <f t="shared" si="663"/>
        <v>253</v>
      </c>
      <c r="M444" s="12">
        <f t="shared" si="664"/>
        <v>668.8</v>
      </c>
      <c r="N444" s="12">
        <f t="shared" si="665"/>
        <v>1559.8000000000002</v>
      </c>
      <c r="O444" s="37">
        <v>0</v>
      </c>
      <c r="P444" s="12">
        <f t="shared" si="666"/>
        <v>4675</v>
      </c>
      <c r="Q444" s="35">
        <v>2659</v>
      </c>
      <c r="R444" s="12">
        <f t="shared" si="668"/>
        <v>3959.2</v>
      </c>
      <c r="S444" s="12">
        <f t="shared" si="667"/>
        <v>3374.8</v>
      </c>
      <c r="T444" s="28">
        <f t="shared" si="621"/>
        <v>18040.8</v>
      </c>
    </row>
    <row r="445" spans="1:20" s="13" customFormat="1" ht="12">
      <c r="A445" s="10">
        <f t="shared" si="640"/>
        <v>426</v>
      </c>
      <c r="B445" s="23" t="s">
        <v>319</v>
      </c>
      <c r="C445" s="11" t="s">
        <v>550</v>
      </c>
      <c r="D445" s="11" t="s">
        <v>164</v>
      </c>
      <c r="E445" s="10" t="s">
        <v>27</v>
      </c>
      <c r="F445" s="10" t="s">
        <v>28</v>
      </c>
      <c r="G445" s="12">
        <v>22000</v>
      </c>
      <c r="H445" s="12">
        <v>0</v>
      </c>
      <c r="I445" s="12">
        <v>0</v>
      </c>
      <c r="J445" s="12">
        <f t="shared" si="614"/>
        <v>631.4</v>
      </c>
      <c r="K445" s="12">
        <f t="shared" si="662"/>
        <v>1561.9999999999998</v>
      </c>
      <c r="L445" s="12">
        <f t="shared" si="663"/>
        <v>253</v>
      </c>
      <c r="M445" s="12">
        <f t="shared" si="664"/>
        <v>668.8</v>
      </c>
      <c r="N445" s="12">
        <f t="shared" si="665"/>
        <v>1559.8000000000002</v>
      </c>
      <c r="O445" s="37">
        <v>0</v>
      </c>
      <c r="P445" s="12">
        <f t="shared" si="666"/>
        <v>4675</v>
      </c>
      <c r="Q445" s="35">
        <v>2546</v>
      </c>
      <c r="R445" s="12">
        <f t="shared" si="668"/>
        <v>3846.2</v>
      </c>
      <c r="S445" s="12">
        <f t="shared" si="667"/>
        <v>3374.8</v>
      </c>
      <c r="T445" s="28">
        <f t="shared" si="621"/>
        <v>18153.8</v>
      </c>
    </row>
    <row r="446" spans="1:20" s="13" customFormat="1" ht="12">
      <c r="A446" s="10">
        <f t="shared" si="640"/>
        <v>427</v>
      </c>
      <c r="B446" s="23" t="s">
        <v>319</v>
      </c>
      <c r="C446" s="11" t="s">
        <v>551</v>
      </c>
      <c r="D446" s="11" t="s">
        <v>164</v>
      </c>
      <c r="E446" s="10" t="s">
        <v>27</v>
      </c>
      <c r="F446" s="10" t="s">
        <v>39</v>
      </c>
      <c r="G446" s="12">
        <v>22000</v>
      </c>
      <c r="H446" s="12">
        <v>0</v>
      </c>
      <c r="I446" s="12">
        <v>0</v>
      </c>
      <c r="J446" s="12">
        <f t="shared" si="614"/>
        <v>631.4</v>
      </c>
      <c r="K446" s="12">
        <f t="shared" si="662"/>
        <v>1561.9999999999998</v>
      </c>
      <c r="L446" s="12">
        <f t="shared" si="663"/>
        <v>253</v>
      </c>
      <c r="M446" s="12">
        <f t="shared" si="664"/>
        <v>668.8</v>
      </c>
      <c r="N446" s="12">
        <f t="shared" si="665"/>
        <v>1559.8000000000002</v>
      </c>
      <c r="O446" s="37">
        <v>0</v>
      </c>
      <c r="P446" s="12">
        <f t="shared" si="666"/>
        <v>4675</v>
      </c>
      <c r="Q446" s="35">
        <v>8560.41</v>
      </c>
      <c r="R446" s="12">
        <f t="shared" si="668"/>
        <v>9860.61</v>
      </c>
      <c r="S446" s="12">
        <f t="shared" si="667"/>
        <v>3374.8</v>
      </c>
      <c r="T446" s="28">
        <f t="shared" si="621"/>
        <v>12139.39</v>
      </c>
    </row>
    <row r="447" spans="1:20" s="13" customFormat="1" ht="12">
      <c r="A447" s="10">
        <f t="shared" si="640"/>
        <v>428</v>
      </c>
      <c r="B447" s="23" t="s">
        <v>319</v>
      </c>
      <c r="C447" s="11" t="s">
        <v>552</v>
      </c>
      <c r="D447" s="11" t="s">
        <v>164</v>
      </c>
      <c r="E447" s="10" t="s">
        <v>27</v>
      </c>
      <c r="F447" s="10" t="s">
        <v>28</v>
      </c>
      <c r="G447" s="12">
        <v>22000</v>
      </c>
      <c r="H447" s="12">
        <v>0</v>
      </c>
      <c r="I447" s="12">
        <v>0</v>
      </c>
      <c r="J447" s="12">
        <f t="shared" si="614"/>
        <v>631.4</v>
      </c>
      <c r="K447" s="12">
        <f t="shared" si="662"/>
        <v>1561.9999999999998</v>
      </c>
      <c r="L447" s="12">
        <f t="shared" si="663"/>
        <v>253</v>
      </c>
      <c r="M447" s="12">
        <f t="shared" si="664"/>
        <v>668.8</v>
      </c>
      <c r="N447" s="12">
        <f t="shared" si="665"/>
        <v>1559.8000000000002</v>
      </c>
      <c r="O447" s="37">
        <v>0</v>
      </c>
      <c r="P447" s="12">
        <f t="shared" si="666"/>
        <v>4675</v>
      </c>
      <c r="Q447" s="35">
        <v>0</v>
      </c>
      <c r="R447" s="12">
        <f t="shared" si="668"/>
        <v>1300.1999999999998</v>
      </c>
      <c r="S447" s="12">
        <f t="shared" si="667"/>
        <v>3374.8</v>
      </c>
      <c r="T447" s="28">
        <f t="shared" si="621"/>
        <v>20699.8</v>
      </c>
    </row>
    <row r="448" spans="1:20" s="13" customFormat="1" ht="12">
      <c r="A448" s="10">
        <f t="shared" si="640"/>
        <v>429</v>
      </c>
      <c r="B448" s="23" t="s">
        <v>319</v>
      </c>
      <c r="C448" s="11" t="s">
        <v>553</v>
      </c>
      <c r="D448" s="11" t="s">
        <v>164</v>
      </c>
      <c r="E448" s="10" t="s">
        <v>27</v>
      </c>
      <c r="F448" s="10" t="s">
        <v>28</v>
      </c>
      <c r="G448" s="12">
        <v>22000</v>
      </c>
      <c r="H448" s="12">
        <v>0</v>
      </c>
      <c r="I448" s="12">
        <v>0</v>
      </c>
      <c r="J448" s="12">
        <f t="shared" si="614"/>
        <v>631.4</v>
      </c>
      <c r="K448" s="12">
        <f t="shared" si="662"/>
        <v>1561.9999999999998</v>
      </c>
      <c r="L448" s="12">
        <f t="shared" si="663"/>
        <v>253</v>
      </c>
      <c r="M448" s="12">
        <f t="shared" si="664"/>
        <v>668.8</v>
      </c>
      <c r="N448" s="12">
        <f t="shared" si="665"/>
        <v>1559.8000000000002</v>
      </c>
      <c r="O448" s="37">
        <v>0</v>
      </c>
      <c r="P448" s="12">
        <f t="shared" si="666"/>
        <v>4675</v>
      </c>
      <c r="Q448" s="35">
        <v>3396</v>
      </c>
      <c r="R448" s="12">
        <f t="shared" si="668"/>
        <v>4696.2</v>
      </c>
      <c r="S448" s="12">
        <f t="shared" si="667"/>
        <v>3374.8</v>
      </c>
      <c r="T448" s="28">
        <f t="shared" si="621"/>
        <v>17303.8</v>
      </c>
    </row>
    <row r="449" spans="1:20" s="13" customFormat="1" ht="12">
      <c r="A449" s="10">
        <f t="shared" si="640"/>
        <v>430</v>
      </c>
      <c r="B449" s="23" t="s">
        <v>319</v>
      </c>
      <c r="C449" s="11" t="s">
        <v>554</v>
      </c>
      <c r="D449" s="11" t="s">
        <v>555</v>
      </c>
      <c r="E449" s="10" t="s">
        <v>27</v>
      </c>
      <c r="F449" s="10" t="s">
        <v>28</v>
      </c>
      <c r="G449" s="12">
        <v>22000</v>
      </c>
      <c r="H449" s="12">
        <v>0</v>
      </c>
      <c r="I449" s="12">
        <v>0</v>
      </c>
      <c r="J449" s="12">
        <f t="shared" si="614"/>
        <v>631.4</v>
      </c>
      <c r="K449" s="12">
        <f t="shared" si="662"/>
        <v>1561.9999999999998</v>
      </c>
      <c r="L449" s="12">
        <f t="shared" si="663"/>
        <v>253</v>
      </c>
      <c r="M449" s="12">
        <f t="shared" si="664"/>
        <v>668.8</v>
      </c>
      <c r="N449" s="12">
        <f t="shared" si="665"/>
        <v>1559.8000000000002</v>
      </c>
      <c r="O449" s="37">
        <v>0</v>
      </c>
      <c r="P449" s="12">
        <f t="shared" si="666"/>
        <v>4675</v>
      </c>
      <c r="Q449" s="35">
        <v>706</v>
      </c>
      <c r="R449" s="12">
        <f t="shared" si="668"/>
        <v>2006.1999999999998</v>
      </c>
      <c r="S449" s="12">
        <f t="shared" si="667"/>
        <v>3374.8</v>
      </c>
      <c r="T449" s="28">
        <f t="shared" si="621"/>
        <v>19993.8</v>
      </c>
    </row>
    <row r="450" spans="1:20" s="13" customFormat="1" ht="12">
      <c r="A450" s="10">
        <f t="shared" si="640"/>
        <v>431</v>
      </c>
      <c r="B450" s="23" t="s">
        <v>319</v>
      </c>
      <c r="C450" s="11" t="s">
        <v>556</v>
      </c>
      <c r="D450" s="11" t="s">
        <v>557</v>
      </c>
      <c r="E450" s="10" t="s">
        <v>27</v>
      </c>
      <c r="F450" s="10" t="s">
        <v>28</v>
      </c>
      <c r="G450" s="12">
        <v>22000</v>
      </c>
      <c r="H450" s="12">
        <v>0</v>
      </c>
      <c r="I450" s="12">
        <v>0</v>
      </c>
      <c r="J450" s="12">
        <f t="shared" si="614"/>
        <v>631.4</v>
      </c>
      <c r="K450" s="12">
        <f t="shared" si="662"/>
        <v>1561.9999999999998</v>
      </c>
      <c r="L450" s="12">
        <f t="shared" si="663"/>
        <v>253</v>
      </c>
      <c r="M450" s="12">
        <f t="shared" si="664"/>
        <v>668.8</v>
      </c>
      <c r="N450" s="12">
        <f t="shared" si="665"/>
        <v>1559.8000000000002</v>
      </c>
      <c r="O450" s="35">
        <v>1350.12</v>
      </c>
      <c r="P450" s="12">
        <f t="shared" si="666"/>
        <v>4675</v>
      </c>
      <c r="Q450" s="35">
        <v>0</v>
      </c>
      <c r="R450" s="12">
        <f t="shared" si="668"/>
        <v>2650.3199999999997</v>
      </c>
      <c r="S450" s="12">
        <f t="shared" si="667"/>
        <v>3374.8</v>
      </c>
      <c r="T450" s="28">
        <f t="shared" si="621"/>
        <v>19349.68</v>
      </c>
    </row>
    <row r="451" spans="1:20" s="13" customFormat="1" ht="12">
      <c r="A451" s="10">
        <f t="shared" si="640"/>
        <v>432</v>
      </c>
      <c r="B451" s="23" t="s">
        <v>319</v>
      </c>
      <c r="C451" s="11" t="s">
        <v>558</v>
      </c>
      <c r="D451" s="11" t="s">
        <v>164</v>
      </c>
      <c r="E451" s="10" t="s">
        <v>27</v>
      </c>
      <c r="F451" s="10" t="s">
        <v>39</v>
      </c>
      <c r="G451" s="12">
        <v>22000</v>
      </c>
      <c r="H451" s="12">
        <v>0</v>
      </c>
      <c r="I451" s="12">
        <v>0</v>
      </c>
      <c r="J451" s="12">
        <f t="shared" si="614"/>
        <v>631.4</v>
      </c>
      <c r="K451" s="12">
        <f t="shared" si="662"/>
        <v>1561.9999999999998</v>
      </c>
      <c r="L451" s="12">
        <f t="shared" si="663"/>
        <v>253</v>
      </c>
      <c r="M451" s="12">
        <f t="shared" si="664"/>
        <v>668.8</v>
      </c>
      <c r="N451" s="12">
        <f t="shared" si="665"/>
        <v>1559.8000000000002</v>
      </c>
      <c r="O451" s="37">
        <v>0</v>
      </c>
      <c r="P451" s="12">
        <f t="shared" si="666"/>
        <v>4675</v>
      </c>
      <c r="Q451" s="35">
        <v>3046</v>
      </c>
      <c r="R451" s="12">
        <f t="shared" si="668"/>
        <v>4346.2</v>
      </c>
      <c r="S451" s="12">
        <f t="shared" si="667"/>
        <v>3374.8</v>
      </c>
      <c r="T451" s="28">
        <f t="shared" si="621"/>
        <v>17653.8</v>
      </c>
    </row>
    <row r="452" spans="1:20" s="13" customFormat="1" ht="12">
      <c r="A452" s="10">
        <f t="shared" si="640"/>
        <v>433</v>
      </c>
      <c r="B452" s="23" t="s">
        <v>319</v>
      </c>
      <c r="C452" s="11" t="s">
        <v>559</v>
      </c>
      <c r="D452" s="11" t="s">
        <v>164</v>
      </c>
      <c r="E452" s="10" t="s">
        <v>27</v>
      </c>
      <c r="F452" s="10" t="s">
        <v>39</v>
      </c>
      <c r="G452" s="12">
        <v>22000</v>
      </c>
      <c r="H452" s="12">
        <v>0</v>
      </c>
      <c r="I452" s="12">
        <v>0</v>
      </c>
      <c r="J452" s="12">
        <f t="shared" si="614"/>
        <v>631.4</v>
      </c>
      <c r="K452" s="12">
        <f t="shared" si="662"/>
        <v>1561.9999999999998</v>
      </c>
      <c r="L452" s="12">
        <f t="shared" si="663"/>
        <v>253</v>
      </c>
      <c r="M452" s="12">
        <f t="shared" si="664"/>
        <v>668.8</v>
      </c>
      <c r="N452" s="12">
        <f t="shared" si="665"/>
        <v>1559.8000000000002</v>
      </c>
      <c r="O452" s="37">
        <v>0</v>
      </c>
      <c r="P452" s="12">
        <f t="shared" si="666"/>
        <v>4675</v>
      </c>
      <c r="Q452" s="35">
        <v>3866</v>
      </c>
      <c r="R452" s="12">
        <f t="shared" si="668"/>
        <v>5166.2</v>
      </c>
      <c r="S452" s="12">
        <f t="shared" si="667"/>
        <v>3374.8</v>
      </c>
      <c r="T452" s="28">
        <f t="shared" si="621"/>
        <v>16833.8</v>
      </c>
    </row>
    <row r="453" spans="1:20" s="13" customFormat="1" ht="12">
      <c r="A453" s="10">
        <f t="shared" si="640"/>
        <v>434</v>
      </c>
      <c r="B453" s="23" t="s">
        <v>319</v>
      </c>
      <c r="C453" s="11" t="s">
        <v>560</v>
      </c>
      <c r="D453" s="11" t="s">
        <v>180</v>
      </c>
      <c r="E453" s="10" t="s">
        <v>27</v>
      </c>
      <c r="F453" s="10" t="s">
        <v>39</v>
      </c>
      <c r="G453" s="12">
        <v>22000</v>
      </c>
      <c r="H453" s="12">
        <v>0</v>
      </c>
      <c r="I453" s="12">
        <v>0</v>
      </c>
      <c r="J453" s="12">
        <f t="shared" si="614"/>
        <v>631.4</v>
      </c>
      <c r="K453" s="12">
        <f t="shared" si="662"/>
        <v>1561.9999999999998</v>
      </c>
      <c r="L453" s="12">
        <f t="shared" si="663"/>
        <v>253</v>
      </c>
      <c r="M453" s="12">
        <f t="shared" si="664"/>
        <v>668.8</v>
      </c>
      <c r="N453" s="12">
        <f t="shared" si="665"/>
        <v>1559.8000000000002</v>
      </c>
      <c r="O453" s="37">
        <v>0</v>
      </c>
      <c r="P453" s="12">
        <f t="shared" si="666"/>
        <v>4675</v>
      </c>
      <c r="Q453" s="37">
        <v>8143.77</v>
      </c>
      <c r="R453" s="28">
        <f t="shared" si="668"/>
        <v>9443.9700000000012</v>
      </c>
      <c r="S453" s="28">
        <f t="shared" si="667"/>
        <v>3374.8</v>
      </c>
      <c r="T453" s="28">
        <f t="shared" si="621"/>
        <v>12556.029999999999</v>
      </c>
    </row>
    <row r="454" spans="1:20" s="13" customFormat="1" ht="12">
      <c r="A454" s="10">
        <f t="shared" si="640"/>
        <v>435</v>
      </c>
      <c r="B454" s="23" t="s">
        <v>319</v>
      </c>
      <c r="C454" s="11" t="s">
        <v>561</v>
      </c>
      <c r="D454" s="11" t="s">
        <v>180</v>
      </c>
      <c r="E454" s="10" t="s">
        <v>27</v>
      </c>
      <c r="F454" s="10" t="s">
        <v>39</v>
      </c>
      <c r="G454" s="12">
        <v>22000</v>
      </c>
      <c r="H454" s="12">
        <v>0</v>
      </c>
      <c r="I454" s="12">
        <v>0</v>
      </c>
      <c r="J454" s="12">
        <f t="shared" si="614"/>
        <v>631.4</v>
      </c>
      <c r="K454" s="12">
        <f t="shared" si="662"/>
        <v>1561.9999999999998</v>
      </c>
      <c r="L454" s="12">
        <f t="shared" si="663"/>
        <v>253</v>
      </c>
      <c r="M454" s="12">
        <f t="shared" si="664"/>
        <v>668.8</v>
      </c>
      <c r="N454" s="12">
        <f t="shared" si="665"/>
        <v>1559.8000000000002</v>
      </c>
      <c r="O454" s="37">
        <v>0</v>
      </c>
      <c r="P454" s="12">
        <f t="shared" si="666"/>
        <v>4675</v>
      </c>
      <c r="Q454" s="35">
        <v>15290.79</v>
      </c>
      <c r="R454" s="12">
        <f t="shared" si="668"/>
        <v>16590.990000000002</v>
      </c>
      <c r="S454" s="12">
        <f t="shared" si="667"/>
        <v>3374.8</v>
      </c>
      <c r="T454" s="28">
        <f t="shared" si="621"/>
        <v>5409.0099999999984</v>
      </c>
    </row>
    <row r="455" spans="1:20" s="13" customFormat="1" ht="12">
      <c r="A455" s="10">
        <f t="shared" si="640"/>
        <v>436</v>
      </c>
      <c r="B455" s="23" t="s">
        <v>319</v>
      </c>
      <c r="C455" s="11" t="s">
        <v>562</v>
      </c>
      <c r="D455" s="11" t="s">
        <v>182</v>
      </c>
      <c r="E455" s="10" t="s">
        <v>27</v>
      </c>
      <c r="F455" s="10" t="s">
        <v>39</v>
      </c>
      <c r="G455" s="12">
        <v>22000</v>
      </c>
      <c r="H455" s="12">
        <v>0</v>
      </c>
      <c r="I455" s="12">
        <v>0</v>
      </c>
      <c r="J455" s="12">
        <f t="shared" si="614"/>
        <v>631.4</v>
      </c>
      <c r="K455" s="12">
        <f t="shared" si="662"/>
        <v>1561.9999999999998</v>
      </c>
      <c r="L455" s="12">
        <f t="shared" si="663"/>
        <v>253</v>
      </c>
      <c r="M455" s="12">
        <f t="shared" si="664"/>
        <v>668.8</v>
      </c>
      <c r="N455" s="12">
        <f t="shared" si="665"/>
        <v>1559.8000000000002</v>
      </c>
      <c r="O455" s="37">
        <v>0</v>
      </c>
      <c r="P455" s="12">
        <f t="shared" si="666"/>
        <v>4675</v>
      </c>
      <c r="Q455" s="35">
        <v>5517.27</v>
      </c>
      <c r="R455" s="12">
        <f t="shared" si="668"/>
        <v>6817.47</v>
      </c>
      <c r="S455" s="12">
        <f t="shared" si="667"/>
        <v>3374.8</v>
      </c>
      <c r="T455" s="28">
        <f t="shared" si="621"/>
        <v>15182.529999999999</v>
      </c>
    </row>
    <row r="456" spans="1:20" s="13" customFormat="1" ht="12">
      <c r="A456" s="10">
        <f t="shared" si="640"/>
        <v>437</v>
      </c>
      <c r="B456" s="23" t="s">
        <v>319</v>
      </c>
      <c r="C456" s="11" t="s">
        <v>564</v>
      </c>
      <c r="D456" s="11" t="s">
        <v>184</v>
      </c>
      <c r="E456" s="10" t="s">
        <v>27</v>
      </c>
      <c r="F456" s="10" t="s">
        <v>39</v>
      </c>
      <c r="G456" s="12">
        <v>22000</v>
      </c>
      <c r="H456" s="12">
        <v>0</v>
      </c>
      <c r="I456" s="12">
        <v>0</v>
      </c>
      <c r="J456" s="12">
        <f t="shared" ref="J456:J497" si="669">+G456*2.87%</f>
        <v>631.4</v>
      </c>
      <c r="K456" s="12">
        <f t="shared" si="662"/>
        <v>1561.9999999999998</v>
      </c>
      <c r="L456" s="12">
        <f t="shared" si="663"/>
        <v>253</v>
      </c>
      <c r="M456" s="12">
        <f t="shared" si="664"/>
        <v>668.8</v>
      </c>
      <c r="N456" s="12">
        <f t="shared" si="665"/>
        <v>1559.8000000000002</v>
      </c>
      <c r="O456" s="37">
        <v>0</v>
      </c>
      <c r="P456" s="12">
        <f t="shared" si="666"/>
        <v>4675</v>
      </c>
      <c r="Q456" s="35">
        <v>13082.39</v>
      </c>
      <c r="R456" s="12">
        <f t="shared" si="668"/>
        <v>14382.59</v>
      </c>
      <c r="S456" s="12">
        <f t="shared" si="667"/>
        <v>3374.8</v>
      </c>
      <c r="T456" s="28">
        <f t="shared" ref="T456:T497" si="670">+G456-R456</f>
        <v>7617.41</v>
      </c>
    </row>
    <row r="457" spans="1:20" s="13" customFormat="1" ht="12">
      <c r="A457" s="10">
        <f t="shared" si="640"/>
        <v>438</v>
      </c>
      <c r="B457" s="23" t="s">
        <v>319</v>
      </c>
      <c r="C457" s="11" t="s">
        <v>565</v>
      </c>
      <c r="D457" s="11" t="s">
        <v>184</v>
      </c>
      <c r="E457" s="10" t="s">
        <v>27</v>
      </c>
      <c r="F457" s="10" t="s">
        <v>39</v>
      </c>
      <c r="G457" s="12">
        <v>22000</v>
      </c>
      <c r="H457" s="12">
        <v>0</v>
      </c>
      <c r="I457" s="12">
        <v>0</v>
      </c>
      <c r="J457" s="12">
        <f t="shared" si="669"/>
        <v>631.4</v>
      </c>
      <c r="K457" s="12">
        <f t="shared" si="662"/>
        <v>1561.9999999999998</v>
      </c>
      <c r="L457" s="12">
        <f t="shared" si="663"/>
        <v>253</v>
      </c>
      <c r="M457" s="12">
        <f t="shared" si="664"/>
        <v>668.8</v>
      </c>
      <c r="N457" s="12">
        <f t="shared" si="665"/>
        <v>1559.8000000000002</v>
      </c>
      <c r="O457" s="37">
        <v>0</v>
      </c>
      <c r="P457" s="12">
        <f t="shared" si="666"/>
        <v>4675</v>
      </c>
      <c r="Q457" s="37">
        <v>11144.12</v>
      </c>
      <c r="R457" s="28">
        <f t="shared" si="668"/>
        <v>12444.32</v>
      </c>
      <c r="S457" s="28">
        <f t="shared" si="667"/>
        <v>3374.8</v>
      </c>
      <c r="T457" s="28">
        <f t="shared" si="670"/>
        <v>9555.68</v>
      </c>
    </row>
    <row r="458" spans="1:20" s="13" customFormat="1" ht="12">
      <c r="A458" s="10">
        <f t="shared" si="640"/>
        <v>439</v>
      </c>
      <c r="B458" s="23" t="s">
        <v>319</v>
      </c>
      <c r="C458" s="11" t="s">
        <v>566</v>
      </c>
      <c r="D458" s="11" t="s">
        <v>186</v>
      </c>
      <c r="E458" s="10" t="s">
        <v>27</v>
      </c>
      <c r="F458" s="10" t="s">
        <v>39</v>
      </c>
      <c r="G458" s="12">
        <v>22000</v>
      </c>
      <c r="H458" s="12">
        <v>0</v>
      </c>
      <c r="I458" s="12">
        <v>0</v>
      </c>
      <c r="J458" s="12">
        <f t="shared" si="669"/>
        <v>631.4</v>
      </c>
      <c r="K458" s="12">
        <f t="shared" si="662"/>
        <v>1561.9999999999998</v>
      </c>
      <c r="L458" s="12">
        <f t="shared" si="663"/>
        <v>253</v>
      </c>
      <c r="M458" s="12">
        <f t="shared" si="664"/>
        <v>668.8</v>
      </c>
      <c r="N458" s="12">
        <f t="shared" si="665"/>
        <v>1559.8000000000002</v>
      </c>
      <c r="O458" s="37">
        <v>0</v>
      </c>
      <c r="P458" s="12">
        <f t="shared" si="666"/>
        <v>4675</v>
      </c>
      <c r="Q458" s="35">
        <v>0</v>
      </c>
      <c r="R458" s="12">
        <f t="shared" si="668"/>
        <v>1300.1999999999998</v>
      </c>
      <c r="S458" s="12">
        <f t="shared" si="667"/>
        <v>3374.8</v>
      </c>
      <c r="T458" s="28">
        <f t="shared" si="670"/>
        <v>20699.8</v>
      </c>
    </row>
    <row r="459" spans="1:20" s="13" customFormat="1" ht="12">
      <c r="A459" s="10">
        <f t="shared" si="640"/>
        <v>440</v>
      </c>
      <c r="B459" s="23" t="s">
        <v>319</v>
      </c>
      <c r="C459" s="11" t="s">
        <v>567</v>
      </c>
      <c r="D459" s="11" t="s">
        <v>186</v>
      </c>
      <c r="E459" s="10" t="s">
        <v>27</v>
      </c>
      <c r="F459" s="10" t="s">
        <v>28</v>
      </c>
      <c r="G459" s="12">
        <v>22000</v>
      </c>
      <c r="H459" s="12">
        <v>0</v>
      </c>
      <c r="I459" s="12">
        <v>0</v>
      </c>
      <c r="J459" s="12">
        <f t="shared" si="669"/>
        <v>631.4</v>
      </c>
      <c r="K459" s="12">
        <f t="shared" si="662"/>
        <v>1561.9999999999998</v>
      </c>
      <c r="L459" s="12">
        <f t="shared" si="663"/>
        <v>253</v>
      </c>
      <c r="M459" s="12">
        <f t="shared" si="664"/>
        <v>668.8</v>
      </c>
      <c r="N459" s="12">
        <f t="shared" si="665"/>
        <v>1559.8000000000002</v>
      </c>
      <c r="O459" s="37">
        <v>0</v>
      </c>
      <c r="P459" s="12">
        <f t="shared" si="666"/>
        <v>4675</v>
      </c>
      <c r="Q459" s="35">
        <v>2046</v>
      </c>
      <c r="R459" s="12">
        <f t="shared" si="668"/>
        <v>3346.2</v>
      </c>
      <c r="S459" s="12">
        <f t="shared" si="667"/>
        <v>3374.8</v>
      </c>
      <c r="T459" s="28">
        <f t="shared" si="670"/>
        <v>18653.8</v>
      </c>
    </row>
    <row r="460" spans="1:20" s="30" customFormat="1" ht="12">
      <c r="A460" s="10">
        <f t="shared" si="640"/>
        <v>441</v>
      </c>
      <c r="B460" s="23" t="s">
        <v>319</v>
      </c>
      <c r="C460" s="11" t="s">
        <v>568</v>
      </c>
      <c r="D460" s="11" t="s">
        <v>186</v>
      </c>
      <c r="E460" s="10" t="s">
        <v>27</v>
      </c>
      <c r="F460" s="10" t="s">
        <v>39</v>
      </c>
      <c r="G460" s="12">
        <v>22000</v>
      </c>
      <c r="H460" s="12">
        <v>0</v>
      </c>
      <c r="I460" s="12">
        <v>0</v>
      </c>
      <c r="J460" s="12">
        <f t="shared" si="669"/>
        <v>631.4</v>
      </c>
      <c r="K460" s="12">
        <f t="shared" si="662"/>
        <v>1561.9999999999998</v>
      </c>
      <c r="L460" s="12">
        <f t="shared" si="663"/>
        <v>253</v>
      </c>
      <c r="M460" s="12">
        <f t="shared" si="664"/>
        <v>668.8</v>
      </c>
      <c r="N460" s="12">
        <f t="shared" si="665"/>
        <v>1559.8000000000002</v>
      </c>
      <c r="O460" s="37">
        <v>0</v>
      </c>
      <c r="P460" s="12">
        <f t="shared" si="666"/>
        <v>4675</v>
      </c>
      <c r="Q460" s="35">
        <v>2046</v>
      </c>
      <c r="R460" s="12">
        <f t="shared" si="668"/>
        <v>3346.2</v>
      </c>
      <c r="S460" s="12">
        <f t="shared" si="667"/>
        <v>3374.8</v>
      </c>
      <c r="T460" s="28">
        <f t="shared" si="670"/>
        <v>18653.8</v>
      </c>
    </row>
    <row r="461" spans="1:20" s="30" customFormat="1" ht="12">
      <c r="A461" s="10">
        <f t="shared" si="640"/>
        <v>442</v>
      </c>
      <c r="B461" s="23" t="s">
        <v>319</v>
      </c>
      <c r="C461" s="11" t="s">
        <v>569</v>
      </c>
      <c r="D461" s="11" t="s">
        <v>186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669"/>
        <v>631.4</v>
      </c>
      <c r="K461" s="12">
        <f t="shared" si="662"/>
        <v>1561.9999999999998</v>
      </c>
      <c r="L461" s="12">
        <f t="shared" si="663"/>
        <v>253</v>
      </c>
      <c r="M461" s="12">
        <f t="shared" si="664"/>
        <v>668.8</v>
      </c>
      <c r="N461" s="12">
        <f t="shared" si="665"/>
        <v>1559.8000000000002</v>
      </c>
      <c r="O461" s="37">
        <v>0</v>
      </c>
      <c r="P461" s="12">
        <f t="shared" si="666"/>
        <v>4675</v>
      </c>
      <c r="Q461" s="35">
        <v>0</v>
      </c>
      <c r="R461" s="12">
        <f t="shared" si="668"/>
        <v>1300.1999999999998</v>
      </c>
      <c r="S461" s="12">
        <f t="shared" si="667"/>
        <v>3374.8</v>
      </c>
      <c r="T461" s="28">
        <f t="shared" si="670"/>
        <v>20699.8</v>
      </c>
    </row>
    <row r="462" spans="1:20" s="30" customFormat="1" ht="12">
      <c r="A462" s="10">
        <f t="shared" si="640"/>
        <v>443</v>
      </c>
      <c r="B462" s="23" t="s">
        <v>319</v>
      </c>
      <c r="C462" s="11" t="s">
        <v>570</v>
      </c>
      <c r="D462" s="11" t="s">
        <v>186</v>
      </c>
      <c r="E462" s="10" t="s">
        <v>27</v>
      </c>
      <c r="F462" s="10" t="s">
        <v>39</v>
      </c>
      <c r="G462" s="12">
        <v>22000</v>
      </c>
      <c r="H462" s="12">
        <v>0</v>
      </c>
      <c r="I462" s="12">
        <v>0</v>
      </c>
      <c r="J462" s="12">
        <f t="shared" si="669"/>
        <v>631.4</v>
      </c>
      <c r="K462" s="12">
        <f t="shared" si="662"/>
        <v>1561.9999999999998</v>
      </c>
      <c r="L462" s="12">
        <f t="shared" si="663"/>
        <v>253</v>
      </c>
      <c r="M462" s="12">
        <f t="shared" si="664"/>
        <v>668.8</v>
      </c>
      <c r="N462" s="12">
        <f t="shared" si="665"/>
        <v>1559.8000000000002</v>
      </c>
      <c r="O462" s="37">
        <v>0</v>
      </c>
      <c r="P462" s="12">
        <f t="shared" si="666"/>
        <v>4675</v>
      </c>
      <c r="Q462" s="35">
        <v>6640.41</v>
      </c>
      <c r="R462" s="12">
        <f t="shared" si="668"/>
        <v>7940.61</v>
      </c>
      <c r="S462" s="12">
        <f t="shared" si="667"/>
        <v>3374.8</v>
      </c>
      <c r="T462" s="28">
        <f t="shared" si="670"/>
        <v>14059.39</v>
      </c>
    </row>
    <row r="463" spans="1:20" s="30" customFormat="1" ht="12">
      <c r="A463" s="10">
        <f t="shared" si="640"/>
        <v>444</v>
      </c>
      <c r="B463" s="23" t="s">
        <v>361</v>
      </c>
      <c r="C463" s="36" t="s">
        <v>571</v>
      </c>
      <c r="D463" s="36" t="s">
        <v>286</v>
      </c>
      <c r="E463" s="15" t="s">
        <v>27</v>
      </c>
      <c r="F463" s="15" t="s">
        <v>39</v>
      </c>
      <c r="G463" s="28">
        <v>140403.47</v>
      </c>
      <c r="H463" s="28">
        <v>29795.1</v>
      </c>
      <c r="I463" s="28">
        <v>0</v>
      </c>
      <c r="J463" s="28">
        <f t="shared" si="669"/>
        <v>4029.5795889999999</v>
      </c>
      <c r="K463" s="28">
        <f t="shared" ref="K463:K476" si="671">G463*7.1%</f>
        <v>9968.6463699999986</v>
      </c>
      <c r="L463" s="28">
        <f t="shared" ref="L463:L483" si="672">62400*1.15%</f>
        <v>717.6</v>
      </c>
      <c r="M463" s="28">
        <f t="shared" ref="M463:M476" si="673">+G463*3.04%</f>
        <v>4268.265488</v>
      </c>
      <c r="N463" s="28">
        <f t="shared" si="665"/>
        <v>9954.6060230000003</v>
      </c>
      <c r="O463" s="37">
        <v>0</v>
      </c>
      <c r="P463" s="28">
        <f t="shared" ref="P463:P476" si="674">J463+K463+L463+M463+N463</f>
        <v>28938.697469999999</v>
      </c>
      <c r="Q463" s="37">
        <f>7646.96-O463</f>
        <v>7646.96</v>
      </c>
      <c r="R463" s="28">
        <f t="shared" si="668"/>
        <v>45739.905077000003</v>
      </c>
      <c r="S463" s="28">
        <f t="shared" ref="S463:S476" si="675">+N463+L463+K463</f>
        <v>20640.852393000001</v>
      </c>
      <c r="T463" s="28">
        <f t="shared" si="670"/>
        <v>94663.564922999998</v>
      </c>
    </row>
    <row r="464" spans="1:20" s="30" customFormat="1" ht="12">
      <c r="A464" s="10">
        <f t="shared" si="640"/>
        <v>445</v>
      </c>
      <c r="B464" s="23" t="s">
        <v>361</v>
      </c>
      <c r="C464" s="36" t="s">
        <v>572</v>
      </c>
      <c r="D464" s="36" t="s">
        <v>365</v>
      </c>
      <c r="E464" s="15" t="s">
        <v>27</v>
      </c>
      <c r="F464" s="15" t="s">
        <v>28</v>
      </c>
      <c r="G464" s="28">
        <v>77630.100000000006</v>
      </c>
      <c r="H464" s="28">
        <v>6843.41</v>
      </c>
      <c r="I464" s="28">
        <v>0</v>
      </c>
      <c r="J464" s="28">
        <f t="shared" si="669"/>
        <v>2227.98387</v>
      </c>
      <c r="K464" s="28">
        <f t="shared" si="671"/>
        <v>5511.7371000000003</v>
      </c>
      <c r="L464" s="28">
        <f t="shared" si="672"/>
        <v>717.6</v>
      </c>
      <c r="M464" s="28">
        <f t="shared" si="673"/>
        <v>2359.9550400000003</v>
      </c>
      <c r="N464" s="28">
        <f t="shared" ref="N464:N476" si="676">G464*7.09%</f>
        <v>5503.9740900000006</v>
      </c>
      <c r="O464" s="37">
        <v>0</v>
      </c>
      <c r="P464" s="28">
        <f t="shared" si="674"/>
        <v>16321.250100000001</v>
      </c>
      <c r="Q464" s="37">
        <v>1970.76</v>
      </c>
      <c r="R464" s="28">
        <f t="shared" si="668"/>
        <v>13402.108910000001</v>
      </c>
      <c r="S464" s="28">
        <f t="shared" si="675"/>
        <v>11733.31119</v>
      </c>
      <c r="T464" s="28">
        <f t="shared" si="670"/>
        <v>64227.991090000003</v>
      </c>
    </row>
    <row r="465" spans="1:21" s="30" customFormat="1" ht="12">
      <c r="A465" s="10">
        <f t="shared" ref="A465:A497" si="677">+A464+1</f>
        <v>446</v>
      </c>
      <c r="B465" s="23" t="s">
        <v>361</v>
      </c>
      <c r="C465" s="36" t="s">
        <v>573</v>
      </c>
      <c r="D465" s="36" t="s">
        <v>365</v>
      </c>
      <c r="E465" s="15" t="s">
        <v>27</v>
      </c>
      <c r="F465" s="15" t="s">
        <v>28</v>
      </c>
      <c r="G465" s="28">
        <v>77293.41</v>
      </c>
      <c r="H465" s="28">
        <v>6764.21</v>
      </c>
      <c r="I465" s="28">
        <v>0</v>
      </c>
      <c r="J465" s="28">
        <f t="shared" si="669"/>
        <v>2218.3208669999999</v>
      </c>
      <c r="K465" s="28">
        <f t="shared" si="671"/>
        <v>5487.8321099999994</v>
      </c>
      <c r="L465" s="28">
        <f t="shared" si="672"/>
        <v>717.6</v>
      </c>
      <c r="M465" s="28">
        <f t="shared" si="673"/>
        <v>2349.7196640000002</v>
      </c>
      <c r="N465" s="28">
        <f t="shared" si="676"/>
        <v>5480.102769000001</v>
      </c>
      <c r="O465" s="37">
        <v>0</v>
      </c>
      <c r="P465" s="28">
        <f t="shared" si="674"/>
        <v>16253.575410000001</v>
      </c>
      <c r="Q465" s="37">
        <v>46439.8</v>
      </c>
      <c r="R465" s="28">
        <f t="shared" si="668"/>
        <v>57772.050531000001</v>
      </c>
      <c r="S465" s="28">
        <f t="shared" si="675"/>
        <v>11685.534879000001</v>
      </c>
      <c r="T465" s="28">
        <f t="shared" si="670"/>
        <v>19521.359469000003</v>
      </c>
    </row>
    <row r="466" spans="1:21" s="30" customFormat="1" ht="12">
      <c r="A466" s="10">
        <f t="shared" si="677"/>
        <v>447</v>
      </c>
      <c r="B466" s="23" t="s">
        <v>361</v>
      </c>
      <c r="C466" s="36" t="s">
        <v>574</v>
      </c>
      <c r="D466" s="36" t="s">
        <v>365</v>
      </c>
      <c r="E466" s="15" t="s">
        <v>27</v>
      </c>
      <c r="F466" s="15" t="s">
        <v>28</v>
      </c>
      <c r="G466" s="28">
        <v>75795.5</v>
      </c>
      <c r="H466" s="28">
        <v>8897.0400000000009</v>
      </c>
      <c r="I466" s="28">
        <v>0</v>
      </c>
      <c r="J466" s="28">
        <f t="shared" si="669"/>
        <v>2175.3308499999998</v>
      </c>
      <c r="K466" s="28">
        <f t="shared" si="671"/>
        <v>5381.4804999999997</v>
      </c>
      <c r="L466" s="28">
        <f t="shared" si="672"/>
        <v>717.6</v>
      </c>
      <c r="M466" s="28">
        <f t="shared" si="673"/>
        <v>2304.1831999999999</v>
      </c>
      <c r="N466" s="28">
        <f t="shared" si="676"/>
        <v>5373.9009500000002</v>
      </c>
      <c r="O466" s="37">
        <v>1350.12</v>
      </c>
      <c r="P466" s="28">
        <f t="shared" si="674"/>
        <v>15952.495500000001</v>
      </c>
      <c r="Q466" s="37">
        <f>3275.02-1350.12</f>
        <v>1924.9</v>
      </c>
      <c r="R466" s="28">
        <f t="shared" si="668"/>
        <v>16651.574050000003</v>
      </c>
      <c r="S466" s="28">
        <f t="shared" si="675"/>
        <v>11472.981449999999</v>
      </c>
      <c r="T466" s="28">
        <f t="shared" si="670"/>
        <v>59143.925949999997</v>
      </c>
    </row>
    <row r="467" spans="1:21" s="30" customFormat="1" ht="12">
      <c r="A467" s="10">
        <f t="shared" si="677"/>
        <v>448</v>
      </c>
      <c r="B467" s="23" t="s">
        <v>361</v>
      </c>
      <c r="C467" s="36" t="s">
        <v>575</v>
      </c>
      <c r="D467" s="36" t="s">
        <v>365</v>
      </c>
      <c r="E467" s="15" t="s">
        <v>27</v>
      </c>
      <c r="F467" s="15" t="s">
        <v>28</v>
      </c>
      <c r="G467" s="28">
        <v>73712.710000000006</v>
      </c>
      <c r="H467" s="28">
        <v>7013.38</v>
      </c>
      <c r="I467" s="28">
        <v>0</v>
      </c>
      <c r="J467" s="28">
        <f t="shared" si="669"/>
        <v>2115.5547770000003</v>
      </c>
      <c r="K467" s="28">
        <f t="shared" si="671"/>
        <v>5233.6024100000004</v>
      </c>
      <c r="L467" s="28">
        <f t="shared" si="672"/>
        <v>717.6</v>
      </c>
      <c r="M467" s="28">
        <f t="shared" si="673"/>
        <v>2240.8663840000004</v>
      </c>
      <c r="N467" s="28">
        <f t="shared" si="676"/>
        <v>5226.2311390000004</v>
      </c>
      <c r="O467" s="37">
        <v>0</v>
      </c>
      <c r="P467" s="28">
        <f t="shared" si="674"/>
        <v>15533.854710000003</v>
      </c>
      <c r="Q467" s="37">
        <v>1992.83</v>
      </c>
      <c r="R467" s="28">
        <f t="shared" si="668"/>
        <v>13362.631161000001</v>
      </c>
      <c r="S467" s="28">
        <f t="shared" si="675"/>
        <v>11177.433549000001</v>
      </c>
      <c r="T467" s="28">
        <f t="shared" si="670"/>
        <v>60350.078839000009</v>
      </c>
    </row>
    <row r="468" spans="1:21" s="30" customFormat="1" ht="12">
      <c r="A468" s="10">
        <f t="shared" si="677"/>
        <v>449</v>
      </c>
      <c r="B468" s="23" t="s">
        <v>361</v>
      </c>
      <c r="C468" s="36" t="s">
        <v>576</v>
      </c>
      <c r="D468" s="36" t="s">
        <v>365</v>
      </c>
      <c r="E468" s="15" t="s">
        <v>27</v>
      </c>
      <c r="F468" s="15" t="s">
        <v>39</v>
      </c>
      <c r="G468" s="28">
        <v>72688</v>
      </c>
      <c r="H468" s="28">
        <v>9444.5</v>
      </c>
      <c r="I468" s="28">
        <v>0</v>
      </c>
      <c r="J468" s="28">
        <f t="shared" si="669"/>
        <v>2086.1455999999998</v>
      </c>
      <c r="K468" s="28">
        <f t="shared" si="671"/>
        <v>5160.848</v>
      </c>
      <c r="L468" s="28">
        <f t="shared" si="672"/>
        <v>717.6</v>
      </c>
      <c r="M468" s="28">
        <f t="shared" si="673"/>
        <v>2209.7152000000001</v>
      </c>
      <c r="N468" s="28">
        <f t="shared" si="676"/>
        <v>5153.5792000000001</v>
      </c>
      <c r="O468" s="37">
        <v>0</v>
      </c>
      <c r="P468" s="28">
        <f t="shared" si="674"/>
        <v>15327.888000000001</v>
      </c>
      <c r="Q468" s="37">
        <v>56904.85</v>
      </c>
      <c r="R468" s="28">
        <f t="shared" si="668"/>
        <v>70645.210800000001</v>
      </c>
      <c r="S468" s="28">
        <f t="shared" si="675"/>
        <v>11032.0272</v>
      </c>
      <c r="T468" s="28">
        <f t="shared" si="670"/>
        <v>2042.7891999999993</v>
      </c>
    </row>
    <row r="469" spans="1:21" s="13" customFormat="1" ht="12">
      <c r="A469" s="10">
        <f t="shared" si="677"/>
        <v>450</v>
      </c>
      <c r="B469" s="23" t="s">
        <v>361</v>
      </c>
      <c r="C469" s="36" t="s">
        <v>577</v>
      </c>
      <c r="D469" s="36" t="s">
        <v>365</v>
      </c>
      <c r="E469" s="15" t="s">
        <v>27</v>
      </c>
      <c r="F469" s="15" t="s">
        <v>39</v>
      </c>
      <c r="G469" s="28">
        <v>72688</v>
      </c>
      <c r="H469" s="28">
        <v>12400.12</v>
      </c>
      <c r="I469" s="28">
        <v>0</v>
      </c>
      <c r="J469" s="28">
        <f t="shared" si="669"/>
        <v>2086.1455999999998</v>
      </c>
      <c r="K469" s="28">
        <f t="shared" si="671"/>
        <v>5160.848</v>
      </c>
      <c r="L469" s="28">
        <f t="shared" si="672"/>
        <v>717.6</v>
      </c>
      <c r="M469" s="28">
        <f t="shared" si="673"/>
        <v>2209.7152000000001</v>
      </c>
      <c r="N469" s="28">
        <f t="shared" si="676"/>
        <v>5153.5792000000001</v>
      </c>
      <c r="O469" s="37">
        <v>1350.12</v>
      </c>
      <c r="P469" s="28">
        <f t="shared" si="674"/>
        <v>15327.888000000001</v>
      </c>
      <c r="Q469" s="37">
        <f>34355.33-1350.12</f>
        <v>33005.21</v>
      </c>
      <c r="R469" s="28">
        <f t="shared" si="668"/>
        <v>51051.310799999999</v>
      </c>
      <c r="S469" s="28">
        <f t="shared" si="675"/>
        <v>11032.0272</v>
      </c>
      <c r="T469" s="28">
        <f t="shared" si="670"/>
        <v>21636.689200000001</v>
      </c>
    </row>
    <row r="470" spans="1:21" s="13" customFormat="1" ht="12">
      <c r="A470" s="10">
        <f t="shared" si="677"/>
        <v>451</v>
      </c>
      <c r="B470" s="23" t="s">
        <v>361</v>
      </c>
      <c r="C470" s="36" t="s">
        <v>578</v>
      </c>
      <c r="D470" s="36" t="s">
        <v>365</v>
      </c>
      <c r="E470" s="15" t="s">
        <v>27</v>
      </c>
      <c r="F470" s="15" t="s">
        <v>28</v>
      </c>
      <c r="G470" s="28">
        <v>66080</v>
      </c>
      <c r="H470" s="28">
        <v>8831.0400000000009</v>
      </c>
      <c r="I470" s="28">
        <v>0</v>
      </c>
      <c r="J470" s="28">
        <f t="shared" si="669"/>
        <v>1896.4960000000001</v>
      </c>
      <c r="K470" s="28">
        <f t="shared" si="671"/>
        <v>4691.6799999999994</v>
      </c>
      <c r="L470" s="28">
        <f t="shared" si="672"/>
        <v>717.6</v>
      </c>
      <c r="M470" s="28">
        <f t="shared" si="673"/>
        <v>2008.8320000000001</v>
      </c>
      <c r="N470" s="28">
        <f t="shared" si="676"/>
        <v>4685.0720000000001</v>
      </c>
      <c r="O470" s="37">
        <v>0</v>
      </c>
      <c r="P470" s="28">
        <f t="shared" si="674"/>
        <v>13999.68</v>
      </c>
      <c r="Q470" s="37">
        <v>22942.32</v>
      </c>
      <c r="R470" s="28">
        <f t="shared" si="668"/>
        <v>35678.688000000002</v>
      </c>
      <c r="S470" s="28">
        <f t="shared" si="675"/>
        <v>10094.351999999999</v>
      </c>
      <c r="T470" s="28">
        <f t="shared" si="670"/>
        <v>30401.311999999998</v>
      </c>
    </row>
    <row r="471" spans="1:21" s="13" customFormat="1" ht="12">
      <c r="A471" s="10">
        <f t="shared" si="677"/>
        <v>452</v>
      </c>
      <c r="B471" s="23" t="s">
        <v>361</v>
      </c>
      <c r="C471" s="36" t="s">
        <v>579</v>
      </c>
      <c r="D471" s="36" t="s">
        <v>365</v>
      </c>
      <c r="E471" s="15" t="s">
        <v>27</v>
      </c>
      <c r="F471" s="15" t="s">
        <v>39</v>
      </c>
      <c r="G471" s="28">
        <v>51842.57</v>
      </c>
      <c r="H471" s="28">
        <v>2114.0500000000002</v>
      </c>
      <c r="I471" s="28">
        <v>0</v>
      </c>
      <c r="J471" s="28">
        <f t="shared" si="669"/>
        <v>1487.8817589999999</v>
      </c>
      <c r="K471" s="28">
        <f t="shared" si="671"/>
        <v>3680.8224699999996</v>
      </c>
      <c r="L471" s="28">
        <f t="shared" ref="L471:L476" si="678">G471*1.15%</f>
        <v>596.18955500000004</v>
      </c>
      <c r="M471" s="28">
        <f t="shared" si="673"/>
        <v>1576.014128</v>
      </c>
      <c r="N471" s="28">
        <f t="shared" si="676"/>
        <v>3675.6382130000002</v>
      </c>
      <c r="O471" s="37">
        <v>0</v>
      </c>
      <c r="P471" s="28">
        <f t="shared" si="674"/>
        <v>11016.546124999999</v>
      </c>
      <c r="Q471" s="37">
        <v>21856.41</v>
      </c>
      <c r="R471" s="28">
        <f t="shared" si="668"/>
        <v>27034.355886999998</v>
      </c>
      <c r="S471" s="28">
        <f t="shared" si="675"/>
        <v>7952.6502380000002</v>
      </c>
      <c r="T471" s="28">
        <f t="shared" si="670"/>
        <v>24808.214113000002</v>
      </c>
    </row>
    <row r="472" spans="1:21" s="13" customFormat="1" ht="12">
      <c r="A472" s="10">
        <f t="shared" si="677"/>
        <v>453</v>
      </c>
      <c r="B472" s="23" t="s">
        <v>361</v>
      </c>
      <c r="C472" s="11" t="s">
        <v>580</v>
      </c>
      <c r="D472" s="11" t="s">
        <v>103</v>
      </c>
      <c r="E472" s="10" t="s">
        <v>43</v>
      </c>
      <c r="F472" s="10" t="s">
        <v>28</v>
      </c>
      <c r="G472" s="12">
        <v>43234.53</v>
      </c>
      <c r="H472" s="12">
        <v>899.16</v>
      </c>
      <c r="I472" s="12">
        <v>0</v>
      </c>
      <c r="J472" s="12">
        <f t="shared" si="669"/>
        <v>1240.831011</v>
      </c>
      <c r="K472" s="12">
        <f t="shared" si="671"/>
        <v>3069.6516299999998</v>
      </c>
      <c r="L472" s="12">
        <f t="shared" si="678"/>
        <v>497.19709499999999</v>
      </c>
      <c r="M472" s="12">
        <f t="shared" si="673"/>
        <v>1314.329712</v>
      </c>
      <c r="N472" s="12">
        <f t="shared" si="676"/>
        <v>3065.3281770000003</v>
      </c>
      <c r="O472" s="37">
        <v>0</v>
      </c>
      <c r="P472" s="12">
        <f t="shared" si="674"/>
        <v>9187.3376250000001</v>
      </c>
      <c r="Q472" s="37">
        <v>24936.68</v>
      </c>
      <c r="R472" s="28">
        <f t="shared" si="668"/>
        <v>28391.000723000001</v>
      </c>
      <c r="S472" s="28">
        <f t="shared" si="675"/>
        <v>6632.1769020000002</v>
      </c>
      <c r="T472" s="28">
        <f t="shared" si="670"/>
        <v>14843.529276999998</v>
      </c>
    </row>
    <row r="473" spans="1:21" s="13" customFormat="1" ht="12">
      <c r="A473" s="10">
        <f t="shared" si="677"/>
        <v>454</v>
      </c>
      <c r="B473" s="23" t="s">
        <v>361</v>
      </c>
      <c r="C473" s="11" t="s">
        <v>581</v>
      </c>
      <c r="D473" s="11" t="s">
        <v>103</v>
      </c>
      <c r="E473" s="10" t="s">
        <v>43</v>
      </c>
      <c r="F473" s="10" t="s">
        <v>28</v>
      </c>
      <c r="G473" s="12">
        <v>43234.53</v>
      </c>
      <c r="H473" s="12">
        <v>899.16</v>
      </c>
      <c r="I473" s="12">
        <v>0</v>
      </c>
      <c r="J473" s="12">
        <f t="shared" si="669"/>
        <v>1240.831011</v>
      </c>
      <c r="K473" s="12">
        <f t="shared" si="671"/>
        <v>3069.6516299999998</v>
      </c>
      <c r="L473" s="12">
        <f t="shared" si="678"/>
        <v>497.19709499999999</v>
      </c>
      <c r="M473" s="12">
        <f t="shared" si="673"/>
        <v>1314.329712</v>
      </c>
      <c r="N473" s="12">
        <f t="shared" si="676"/>
        <v>3065.3281770000003</v>
      </c>
      <c r="O473" s="37">
        <v>0</v>
      </c>
      <c r="P473" s="12">
        <f t="shared" si="674"/>
        <v>9187.3376250000001</v>
      </c>
      <c r="Q473" s="35">
        <v>29513.87</v>
      </c>
      <c r="R473" s="12">
        <f t="shared" si="668"/>
        <v>32968.190723</v>
      </c>
      <c r="S473" s="12">
        <f t="shared" si="675"/>
        <v>6632.1769020000002</v>
      </c>
      <c r="T473" s="28">
        <f t="shared" si="670"/>
        <v>10266.339276999999</v>
      </c>
    </row>
    <row r="474" spans="1:21" s="13" customFormat="1" ht="12">
      <c r="A474" s="10">
        <f t="shared" si="677"/>
        <v>455</v>
      </c>
      <c r="B474" s="23" t="s">
        <v>361</v>
      </c>
      <c r="C474" s="11" t="s">
        <v>582</v>
      </c>
      <c r="D474" s="11" t="s">
        <v>36</v>
      </c>
      <c r="E474" s="10" t="s">
        <v>27</v>
      </c>
      <c r="F474" s="10" t="s">
        <v>39</v>
      </c>
      <c r="G474" s="12">
        <v>36300</v>
      </c>
      <c r="H474" s="12">
        <v>0</v>
      </c>
      <c r="I474" s="12">
        <v>0</v>
      </c>
      <c r="J474" s="12">
        <f t="shared" si="669"/>
        <v>1041.81</v>
      </c>
      <c r="K474" s="12">
        <f t="shared" si="671"/>
        <v>2577.2999999999997</v>
      </c>
      <c r="L474" s="12">
        <f t="shared" si="678"/>
        <v>417.45</v>
      </c>
      <c r="M474" s="12">
        <f t="shared" si="673"/>
        <v>1103.52</v>
      </c>
      <c r="N474" s="12">
        <f t="shared" si="676"/>
        <v>2573.67</v>
      </c>
      <c r="O474" s="37">
        <v>0</v>
      </c>
      <c r="P474" s="12">
        <f t="shared" si="674"/>
        <v>7713.75</v>
      </c>
      <c r="Q474" s="35">
        <v>11351</v>
      </c>
      <c r="R474" s="12">
        <f t="shared" si="668"/>
        <v>13496.33</v>
      </c>
      <c r="S474" s="12">
        <f t="shared" si="675"/>
        <v>5568.42</v>
      </c>
      <c r="T474" s="28">
        <f t="shared" si="670"/>
        <v>22803.67</v>
      </c>
    </row>
    <row r="475" spans="1:21" s="13" customFormat="1" ht="12">
      <c r="A475" s="10">
        <f t="shared" si="677"/>
        <v>456</v>
      </c>
      <c r="B475" s="23" t="s">
        <v>361</v>
      </c>
      <c r="C475" s="11" t="s">
        <v>583</v>
      </c>
      <c r="D475" s="11" t="s">
        <v>312</v>
      </c>
      <c r="E475" s="10" t="s">
        <v>43</v>
      </c>
      <c r="F475" s="10" t="s">
        <v>28</v>
      </c>
      <c r="G475" s="12">
        <v>35557.730000000003</v>
      </c>
      <c r="H475" s="12">
        <v>0</v>
      </c>
      <c r="I475" s="12">
        <v>0</v>
      </c>
      <c r="J475" s="12">
        <f t="shared" si="669"/>
        <v>1020.5068510000001</v>
      </c>
      <c r="K475" s="12">
        <f t="shared" si="671"/>
        <v>2524.5988299999999</v>
      </c>
      <c r="L475" s="12">
        <f t="shared" si="678"/>
        <v>408.91389500000002</v>
      </c>
      <c r="M475" s="12">
        <f t="shared" si="673"/>
        <v>1080.9549920000002</v>
      </c>
      <c r="N475" s="12">
        <f t="shared" si="676"/>
        <v>2521.0430570000003</v>
      </c>
      <c r="O475" s="35">
        <v>1350.12</v>
      </c>
      <c r="P475" s="12">
        <f t="shared" si="674"/>
        <v>7556.0176250000004</v>
      </c>
      <c r="Q475" s="35">
        <f>15075.84-1350.12</f>
        <v>13725.720000000001</v>
      </c>
      <c r="R475" s="12">
        <f t="shared" si="668"/>
        <v>17177.301843000001</v>
      </c>
      <c r="S475" s="12">
        <f t="shared" si="675"/>
        <v>5454.5557820000004</v>
      </c>
      <c r="T475" s="28">
        <f t="shared" si="670"/>
        <v>18380.428157000002</v>
      </c>
    </row>
    <row r="476" spans="1:21" s="30" customFormat="1" ht="12.75" customHeight="1">
      <c r="A476" s="10">
        <f t="shared" si="677"/>
        <v>457</v>
      </c>
      <c r="B476" s="23" t="s">
        <v>361</v>
      </c>
      <c r="C476" s="11" t="s">
        <v>584</v>
      </c>
      <c r="D476" s="11" t="s">
        <v>36</v>
      </c>
      <c r="E476" s="10" t="s">
        <v>27</v>
      </c>
      <c r="F476" s="10" t="s">
        <v>28</v>
      </c>
      <c r="G476" s="12">
        <v>30000</v>
      </c>
      <c r="H476" s="12">
        <v>0</v>
      </c>
      <c r="I476" s="12">
        <v>0</v>
      </c>
      <c r="J476" s="12">
        <f t="shared" si="669"/>
        <v>861</v>
      </c>
      <c r="K476" s="12">
        <f t="shared" si="671"/>
        <v>2130</v>
      </c>
      <c r="L476" s="12">
        <f t="shared" si="678"/>
        <v>345</v>
      </c>
      <c r="M476" s="12">
        <f t="shared" si="673"/>
        <v>912</v>
      </c>
      <c r="N476" s="12">
        <f t="shared" si="676"/>
        <v>2127</v>
      </c>
      <c r="O476" s="35">
        <v>1350.12</v>
      </c>
      <c r="P476" s="12">
        <f t="shared" si="674"/>
        <v>6375</v>
      </c>
      <c r="Q476" s="35">
        <f>18373.36-O476</f>
        <v>17023.240000000002</v>
      </c>
      <c r="R476" s="12">
        <f t="shared" si="668"/>
        <v>20146.36</v>
      </c>
      <c r="S476" s="12">
        <f t="shared" si="675"/>
        <v>4602</v>
      </c>
      <c r="T476" s="28">
        <f t="shared" si="670"/>
        <v>9853.64</v>
      </c>
    </row>
    <row r="477" spans="1:21" s="30" customFormat="1" ht="12.75" customHeight="1">
      <c r="A477" s="10">
        <f t="shared" si="677"/>
        <v>458</v>
      </c>
      <c r="B477" s="23" t="s">
        <v>361</v>
      </c>
      <c r="C477" s="11" t="s">
        <v>585</v>
      </c>
      <c r="D477" s="11" t="s">
        <v>62</v>
      </c>
      <c r="E477" s="10" t="s">
        <v>27</v>
      </c>
      <c r="F477" s="10" t="s">
        <v>28</v>
      </c>
      <c r="G477" s="12">
        <v>32774.019999999997</v>
      </c>
      <c r="H477" s="12">
        <v>0</v>
      </c>
      <c r="I477" s="12">
        <v>0</v>
      </c>
      <c r="J477" s="12">
        <f t="shared" ref="J477" si="679">+G477*2.87%</f>
        <v>940.61437399999988</v>
      </c>
      <c r="K477" s="12">
        <f t="shared" ref="K477" si="680">G477*7.1%</f>
        <v>2326.9554199999998</v>
      </c>
      <c r="L477" s="12">
        <f t="shared" ref="L477" si="681">G477*1.15%</f>
        <v>376.90122999999994</v>
      </c>
      <c r="M477" s="12">
        <f t="shared" ref="M477" si="682">+G477*3.04%</f>
        <v>996.33020799999986</v>
      </c>
      <c r="N477" s="12">
        <f t="shared" ref="N477" si="683">G477*7.09%</f>
        <v>2323.6780180000001</v>
      </c>
      <c r="O477" s="37">
        <v>0</v>
      </c>
      <c r="P477" s="12">
        <f t="shared" ref="P477" si="684">J477+K477+L477+M477+N477</f>
        <v>6964.4792500000003</v>
      </c>
      <c r="Q477" s="35">
        <v>1546</v>
      </c>
      <c r="R477" s="12">
        <f t="shared" ref="R477" si="685">+J477+M477+O477+Q477+H477+I477</f>
        <v>3482.9445819999996</v>
      </c>
      <c r="S477" s="12">
        <f t="shared" ref="S477" si="686">+N477+L477+K477</f>
        <v>5027.5346680000002</v>
      </c>
      <c r="T477" s="28">
        <f t="shared" ref="T477" si="687">+G477-R477</f>
        <v>29291.075417999997</v>
      </c>
    </row>
    <row r="478" spans="1:21" s="30" customFormat="1" ht="12">
      <c r="A478" s="10">
        <f t="shared" si="677"/>
        <v>459</v>
      </c>
      <c r="B478" s="23" t="s">
        <v>361</v>
      </c>
      <c r="C478" s="11" t="s">
        <v>563</v>
      </c>
      <c r="D478" s="11" t="s">
        <v>1039</v>
      </c>
      <c r="E478" s="10" t="s">
        <v>27</v>
      </c>
      <c r="F478" s="10" t="s">
        <v>39</v>
      </c>
      <c r="G478" s="12">
        <f>20000+10000</f>
        <v>30000</v>
      </c>
      <c r="H478" s="12">
        <v>0</v>
      </c>
      <c r="I478" s="12">
        <v>0</v>
      </c>
      <c r="J478" s="12">
        <f>+G478*2.87%</f>
        <v>861</v>
      </c>
      <c r="K478" s="12">
        <f>G478*7.1%</f>
        <v>2130</v>
      </c>
      <c r="L478" s="12">
        <f>G478*1.15%</f>
        <v>345</v>
      </c>
      <c r="M478" s="12">
        <f>+G478*3.04%</f>
        <v>912</v>
      </c>
      <c r="N478" s="12">
        <f>G478*7.09%</f>
        <v>2127</v>
      </c>
      <c r="O478" s="37">
        <v>0</v>
      </c>
      <c r="P478" s="12">
        <f>J478+K478+L478+M478+N478</f>
        <v>6375</v>
      </c>
      <c r="Q478" s="35">
        <v>3046</v>
      </c>
      <c r="R478" s="12">
        <f>+J478+M478+O478+Q478+H478+I478</f>
        <v>4819</v>
      </c>
      <c r="S478" s="12">
        <f>+N478+L478+K478</f>
        <v>4602</v>
      </c>
      <c r="T478" s="28">
        <f>+G478-R478</f>
        <v>25181</v>
      </c>
    </row>
    <row r="479" spans="1:21" s="30" customFormat="1" ht="12">
      <c r="A479" s="10">
        <f t="shared" si="677"/>
        <v>460</v>
      </c>
      <c r="B479" s="23" t="s">
        <v>377</v>
      </c>
      <c r="C479" s="36" t="s">
        <v>945</v>
      </c>
      <c r="D479" s="36" t="s">
        <v>957</v>
      </c>
      <c r="E479" s="15" t="s">
        <v>711</v>
      </c>
      <c r="F479" s="15" t="s">
        <v>28</v>
      </c>
      <c r="G479" s="28">
        <v>75000</v>
      </c>
      <c r="H479" s="28">
        <v>6309.38</v>
      </c>
      <c r="I479" s="28">
        <v>0</v>
      </c>
      <c r="J479" s="28">
        <f t="shared" ref="J479:J485" si="688">+G479*2.87%</f>
        <v>2152.5</v>
      </c>
      <c r="K479" s="28">
        <f t="shared" ref="K479" si="689">G479*7.1%</f>
        <v>5324.9999999999991</v>
      </c>
      <c r="L479" s="28">
        <f t="shared" ref="L479:L480" si="690">62400*1.15%</f>
        <v>717.6</v>
      </c>
      <c r="M479" s="28">
        <f t="shared" ref="M479:M485" si="691">+G479*3.04%</f>
        <v>2280</v>
      </c>
      <c r="N479" s="28">
        <f t="shared" ref="N479" si="692">G479*7.09%</f>
        <v>5317.5</v>
      </c>
      <c r="O479" s="37">
        <v>0</v>
      </c>
      <c r="P479" s="28">
        <f t="shared" ref="P479" si="693">J479+K479+L479+M479+N479</f>
        <v>15792.599999999999</v>
      </c>
      <c r="Q479" s="35">
        <v>0</v>
      </c>
      <c r="R479" s="28">
        <f t="shared" ref="R479:R485" si="694">+J479+M479+O479+Q479+H479+I479</f>
        <v>10741.880000000001</v>
      </c>
      <c r="S479" s="28">
        <f t="shared" ref="S479" si="695">+N479+L479+K479</f>
        <v>11360.099999999999</v>
      </c>
      <c r="T479" s="28">
        <f t="shared" ref="T479:T485" si="696">+G479-R479</f>
        <v>64258.119999999995</v>
      </c>
      <c r="U479" s="34"/>
    </row>
    <row r="480" spans="1:21" s="30" customFormat="1" ht="12">
      <c r="A480" s="10">
        <f t="shared" si="677"/>
        <v>461</v>
      </c>
      <c r="B480" s="23" t="s">
        <v>377</v>
      </c>
      <c r="C480" s="36" t="s">
        <v>586</v>
      </c>
      <c r="D480" s="36" t="s">
        <v>587</v>
      </c>
      <c r="E480" s="15" t="s">
        <v>27</v>
      </c>
      <c r="F480" s="15" t="s">
        <v>28</v>
      </c>
      <c r="G480" s="28">
        <v>80056.87</v>
      </c>
      <c r="H480" s="28">
        <v>7414.25</v>
      </c>
      <c r="I480" s="28">
        <v>0</v>
      </c>
      <c r="J480" s="28">
        <f t="shared" si="688"/>
        <v>2297.632169</v>
      </c>
      <c r="K480" s="28">
        <f t="shared" ref="K480" si="697">G480*7.1%</f>
        <v>5684.037769999999</v>
      </c>
      <c r="L480" s="28">
        <f t="shared" si="690"/>
        <v>717.6</v>
      </c>
      <c r="M480" s="28">
        <f t="shared" si="691"/>
        <v>2433.7288479999997</v>
      </c>
      <c r="N480" s="28">
        <f t="shared" ref="N480" si="698">G480*7.09%</f>
        <v>5676.0320830000001</v>
      </c>
      <c r="O480" s="37">
        <v>0</v>
      </c>
      <c r="P480" s="28">
        <f t="shared" ref="P480" si="699">J480+K480+L480+M480+N480</f>
        <v>16809.030870000002</v>
      </c>
      <c r="Q480" s="37">
        <v>1255.8599999999999</v>
      </c>
      <c r="R480" s="28">
        <f t="shared" si="694"/>
        <v>13401.471017</v>
      </c>
      <c r="S480" s="28">
        <f t="shared" ref="S480" si="700">+N480+L480+K480</f>
        <v>12077.669852999999</v>
      </c>
      <c r="T480" s="28">
        <f t="shared" si="696"/>
        <v>66655.398982999992</v>
      </c>
    </row>
    <row r="481" spans="1:20" s="30" customFormat="1" ht="12">
      <c r="A481" s="10">
        <f t="shared" si="677"/>
        <v>462</v>
      </c>
      <c r="B481" s="23" t="s">
        <v>377</v>
      </c>
      <c r="C481" s="36" t="s">
        <v>989</v>
      </c>
      <c r="D481" s="36" t="s">
        <v>62</v>
      </c>
      <c r="E481" s="15" t="s">
        <v>27</v>
      </c>
      <c r="F481" s="15" t="s">
        <v>28</v>
      </c>
      <c r="G481" s="28">
        <v>34500</v>
      </c>
      <c r="H481" s="28">
        <v>0</v>
      </c>
      <c r="I481" s="28">
        <v>0</v>
      </c>
      <c r="J481" s="28">
        <f t="shared" si="688"/>
        <v>990.15</v>
      </c>
      <c r="K481" s="28">
        <f>G481*7.1%</f>
        <v>2449.5</v>
      </c>
      <c r="L481" s="28">
        <f>G481*1.15%</f>
        <v>396.75</v>
      </c>
      <c r="M481" s="28">
        <f t="shared" si="691"/>
        <v>1048.8</v>
      </c>
      <c r="N481" s="28">
        <f>G481*7.09%</f>
        <v>2446.0500000000002</v>
      </c>
      <c r="O481" s="37">
        <v>0</v>
      </c>
      <c r="P481" s="28">
        <f>J481+K481+L481+M481+N481</f>
        <v>7331.25</v>
      </c>
      <c r="Q481" s="37">
        <v>4651</v>
      </c>
      <c r="R481" s="28">
        <f t="shared" si="694"/>
        <v>6689.95</v>
      </c>
      <c r="S481" s="28">
        <f>+N481+L481+K481</f>
        <v>5292.3</v>
      </c>
      <c r="T481" s="28">
        <f t="shared" si="696"/>
        <v>27810.05</v>
      </c>
    </row>
    <row r="482" spans="1:20" s="30" customFormat="1" ht="12">
      <c r="A482" s="10">
        <f t="shared" si="677"/>
        <v>463</v>
      </c>
      <c r="B482" s="23" t="s">
        <v>381</v>
      </c>
      <c r="C482" s="36" t="s">
        <v>588</v>
      </c>
      <c r="D482" s="36" t="s">
        <v>204</v>
      </c>
      <c r="E482" s="15" t="s">
        <v>27</v>
      </c>
      <c r="F482" s="15" t="s">
        <v>28</v>
      </c>
      <c r="G482" s="28">
        <v>93862.05</v>
      </c>
      <c r="H482" s="28">
        <v>13484.27</v>
      </c>
      <c r="I482" s="28">
        <v>0</v>
      </c>
      <c r="J482" s="28">
        <f t="shared" si="688"/>
        <v>2693.840835</v>
      </c>
      <c r="K482" s="28">
        <f>G482*7.1%</f>
        <v>6664.2055499999997</v>
      </c>
      <c r="L482" s="28">
        <f t="shared" ref="L482:L497" si="701">62400*1.15%</f>
        <v>717.6</v>
      </c>
      <c r="M482" s="28">
        <f t="shared" si="691"/>
        <v>2853.4063200000001</v>
      </c>
      <c r="N482" s="28">
        <f>G482*7.09%</f>
        <v>6654.8193450000008</v>
      </c>
      <c r="O482" s="37">
        <v>0</v>
      </c>
      <c r="P482" s="28">
        <f>J482+K482+L482+M482+N482</f>
        <v>19583.872050000002</v>
      </c>
      <c r="Q482" s="37">
        <v>54254.46</v>
      </c>
      <c r="R482" s="28">
        <f t="shared" si="694"/>
        <v>73285.977155</v>
      </c>
      <c r="S482" s="28">
        <f>+N482+L482+K482</f>
        <v>14036.624895000001</v>
      </c>
      <c r="T482" s="28">
        <f t="shared" si="696"/>
        <v>20576.072845000002</v>
      </c>
    </row>
    <row r="483" spans="1:20" s="13" customFormat="1" ht="12">
      <c r="A483" s="10">
        <f t="shared" si="677"/>
        <v>464</v>
      </c>
      <c r="B483" s="23" t="s">
        <v>381</v>
      </c>
      <c r="C483" s="36" t="s">
        <v>589</v>
      </c>
      <c r="D483" s="36" t="s">
        <v>365</v>
      </c>
      <c r="E483" s="15" t="s">
        <v>27</v>
      </c>
      <c r="F483" s="15" t="s">
        <v>28</v>
      </c>
      <c r="G483" s="28">
        <v>77219.3</v>
      </c>
      <c r="H483" s="28">
        <v>6456.98</v>
      </c>
      <c r="I483" s="28">
        <v>0</v>
      </c>
      <c r="J483" s="28">
        <f t="shared" si="688"/>
        <v>2216.19391</v>
      </c>
      <c r="K483" s="28">
        <f>G483*7.1%</f>
        <v>5482.5702999999994</v>
      </c>
      <c r="L483" s="28">
        <f t="shared" si="672"/>
        <v>717.6</v>
      </c>
      <c r="M483" s="28">
        <f t="shared" si="691"/>
        <v>2347.4667199999999</v>
      </c>
      <c r="N483" s="28">
        <f>G483*7.09%</f>
        <v>5474.8483700000006</v>
      </c>
      <c r="O483" s="37">
        <v>1350.12</v>
      </c>
      <c r="P483" s="28">
        <f>J483+K483+L483+M483+N483</f>
        <v>16238.6793</v>
      </c>
      <c r="Q483" s="37">
        <v>37223.839999999997</v>
      </c>
      <c r="R483" s="28">
        <f t="shared" si="694"/>
        <v>49594.600630000001</v>
      </c>
      <c r="S483" s="28">
        <f>+N483+L483+K483</f>
        <v>11675.018670000001</v>
      </c>
      <c r="T483" s="28">
        <f t="shared" si="696"/>
        <v>27624.699370000002</v>
      </c>
    </row>
    <row r="484" spans="1:20" s="13" customFormat="1" ht="12">
      <c r="A484" s="10">
        <f t="shared" si="677"/>
        <v>465</v>
      </c>
      <c r="B484" s="23" t="s">
        <v>381</v>
      </c>
      <c r="C484" s="36" t="s">
        <v>590</v>
      </c>
      <c r="D484" s="36" t="s">
        <v>62</v>
      </c>
      <c r="E484" s="15" t="s">
        <v>27</v>
      </c>
      <c r="F484" s="15" t="s">
        <v>28</v>
      </c>
      <c r="G484" s="28">
        <v>34500</v>
      </c>
      <c r="H484" s="28">
        <v>0</v>
      </c>
      <c r="I484" s="28">
        <v>0</v>
      </c>
      <c r="J484" s="28">
        <f t="shared" si="688"/>
        <v>990.15</v>
      </c>
      <c r="K484" s="28">
        <f>G484*7.1%</f>
        <v>2449.5</v>
      </c>
      <c r="L484" s="28">
        <f>G484*1.15%</f>
        <v>396.75</v>
      </c>
      <c r="M484" s="28">
        <f t="shared" si="691"/>
        <v>1048.8</v>
      </c>
      <c r="N484" s="28">
        <f>G484*7.09%</f>
        <v>2446.0500000000002</v>
      </c>
      <c r="O484" s="37">
        <v>0</v>
      </c>
      <c r="P484" s="28">
        <f>J484+K484+L484+M484+N484</f>
        <v>7331.25</v>
      </c>
      <c r="Q484" s="37">
        <v>3046</v>
      </c>
      <c r="R484" s="28">
        <f t="shared" si="694"/>
        <v>5084.95</v>
      </c>
      <c r="S484" s="28">
        <f>+N484+L484+K484</f>
        <v>5292.3</v>
      </c>
      <c r="T484" s="28">
        <f t="shared" si="696"/>
        <v>29415.05</v>
      </c>
    </row>
    <row r="485" spans="1:20" s="13" customFormat="1" ht="12">
      <c r="A485" s="10">
        <f t="shared" si="677"/>
        <v>466</v>
      </c>
      <c r="B485" s="23" t="s">
        <v>381</v>
      </c>
      <c r="C485" s="36" t="s">
        <v>591</v>
      </c>
      <c r="D485" s="36" t="s">
        <v>312</v>
      </c>
      <c r="E485" s="15" t="s">
        <v>43</v>
      </c>
      <c r="F485" s="15" t="s">
        <v>28</v>
      </c>
      <c r="G485" s="28">
        <v>34500</v>
      </c>
      <c r="H485" s="28">
        <v>0</v>
      </c>
      <c r="I485" s="28">
        <v>0</v>
      </c>
      <c r="J485" s="28">
        <f t="shared" si="688"/>
        <v>990.15</v>
      </c>
      <c r="K485" s="28">
        <f>G485*7.1%</f>
        <v>2449.5</v>
      </c>
      <c r="L485" s="28">
        <f t="shared" ref="L485" si="702">G485*1.15%</f>
        <v>396.75</v>
      </c>
      <c r="M485" s="28">
        <f t="shared" si="691"/>
        <v>1048.8</v>
      </c>
      <c r="N485" s="28">
        <f>G485*7.09%</f>
        <v>2446.0500000000002</v>
      </c>
      <c r="O485" s="37">
        <v>0</v>
      </c>
      <c r="P485" s="28">
        <f>J485+K485+L485+M485+N485</f>
        <v>7331.25</v>
      </c>
      <c r="Q485" s="37">
        <v>16077.67</v>
      </c>
      <c r="R485" s="28">
        <f t="shared" si="694"/>
        <v>18116.62</v>
      </c>
      <c r="S485" s="28">
        <f>+N485+L485+K485</f>
        <v>5292.3</v>
      </c>
      <c r="T485" s="28">
        <f t="shared" si="696"/>
        <v>16383.380000000001</v>
      </c>
    </row>
    <row r="486" spans="1:20" s="30" customFormat="1" ht="11.25" customHeight="1">
      <c r="A486" s="10">
        <f t="shared" si="677"/>
        <v>467</v>
      </c>
      <c r="B486" s="23" t="s">
        <v>592</v>
      </c>
      <c r="C486" s="11" t="s">
        <v>593</v>
      </c>
      <c r="D486" s="11" t="s">
        <v>312</v>
      </c>
      <c r="E486" s="10" t="s">
        <v>43</v>
      </c>
      <c r="F486" s="10" t="s">
        <v>28</v>
      </c>
      <c r="G486" s="12">
        <v>34500</v>
      </c>
      <c r="H486" s="12">
        <v>0</v>
      </c>
      <c r="I486" s="12">
        <v>0</v>
      </c>
      <c r="J486" s="12">
        <f t="shared" si="669"/>
        <v>990.15</v>
      </c>
      <c r="K486" s="12">
        <f t="shared" ref="K486" si="703">G486*7.1%</f>
        <v>2449.5</v>
      </c>
      <c r="L486" s="12">
        <f t="shared" ref="L486" si="704">G486*1.15%</f>
        <v>396.75</v>
      </c>
      <c r="M486" s="12">
        <f t="shared" ref="M486:M488" si="705">+G486*3.04%</f>
        <v>1048.8</v>
      </c>
      <c r="N486" s="12">
        <f t="shared" ref="N486" si="706">G486*7.09%</f>
        <v>2446.0500000000002</v>
      </c>
      <c r="O486" s="35">
        <v>0</v>
      </c>
      <c r="P486" s="12">
        <f t="shared" ref="P486" si="707">J486+K486+L486+M486+N486</f>
        <v>7331.25</v>
      </c>
      <c r="Q486" s="35">
        <v>2546</v>
      </c>
      <c r="R486" s="12">
        <f t="shared" si="668"/>
        <v>4584.95</v>
      </c>
      <c r="S486" s="12">
        <f t="shared" ref="S486" si="708">+N486+L486+K486</f>
        <v>5292.3</v>
      </c>
      <c r="T486" s="28">
        <f t="shared" si="670"/>
        <v>29915.05</v>
      </c>
    </row>
    <row r="487" spans="1:20" s="30" customFormat="1" ht="12">
      <c r="A487" s="10">
        <f t="shared" si="677"/>
        <v>468</v>
      </c>
      <c r="B487" s="23" t="s">
        <v>594</v>
      </c>
      <c r="C487" s="11" t="s">
        <v>595</v>
      </c>
      <c r="D487" s="11" t="s">
        <v>308</v>
      </c>
      <c r="E487" s="10" t="s">
        <v>27</v>
      </c>
      <c r="F487" s="10" t="s">
        <v>39</v>
      </c>
      <c r="G487" s="12">
        <v>51555.18</v>
      </c>
      <c r="H487" s="12">
        <v>2073.4899999999998</v>
      </c>
      <c r="I487" s="12">
        <v>0</v>
      </c>
      <c r="J487" s="12">
        <f t="shared" si="669"/>
        <v>1479.6336659999999</v>
      </c>
      <c r="K487" s="12">
        <f t="shared" ref="K487:K488" si="709">G487*7.1%</f>
        <v>3660.4177799999998</v>
      </c>
      <c r="L487" s="12">
        <f t="shared" ref="L487:L488" si="710">G487*1.15%</f>
        <v>592.88456999999994</v>
      </c>
      <c r="M487" s="12">
        <f t="shared" si="705"/>
        <v>1567.277472</v>
      </c>
      <c r="N487" s="12">
        <f t="shared" ref="N487:N488" si="711">G487*7.09%</f>
        <v>3655.2622620000002</v>
      </c>
      <c r="O487" s="37">
        <v>0</v>
      </c>
      <c r="P487" s="12">
        <f t="shared" ref="P487:P488" si="712">J487+K487+L487+M487+N487</f>
        <v>10955.47575</v>
      </c>
      <c r="Q487" s="37">
        <v>6557.71</v>
      </c>
      <c r="R487" s="12">
        <f t="shared" si="668"/>
        <v>11678.111138</v>
      </c>
      <c r="S487" s="12">
        <f t="shared" ref="S487:S488" si="713">+N487+L487+K487</f>
        <v>7908.5646120000001</v>
      </c>
      <c r="T487" s="28">
        <f t="shared" si="670"/>
        <v>39877.068862</v>
      </c>
    </row>
    <row r="488" spans="1:20" s="13" customFormat="1" ht="12">
      <c r="A488" s="10">
        <f t="shared" si="677"/>
        <v>469</v>
      </c>
      <c r="B488" s="23" t="s">
        <v>594</v>
      </c>
      <c r="C488" s="11" t="s">
        <v>596</v>
      </c>
      <c r="D488" s="11" t="s">
        <v>103</v>
      </c>
      <c r="E488" s="10" t="s">
        <v>43</v>
      </c>
      <c r="F488" s="10" t="s">
        <v>28</v>
      </c>
      <c r="G488" s="12">
        <v>42966</v>
      </c>
      <c r="H488" s="12">
        <v>861.26</v>
      </c>
      <c r="I488" s="12">
        <v>0</v>
      </c>
      <c r="J488" s="12">
        <f t="shared" si="669"/>
        <v>1233.1242</v>
      </c>
      <c r="K488" s="12">
        <f t="shared" si="709"/>
        <v>3050.5859999999998</v>
      </c>
      <c r="L488" s="12">
        <f t="shared" si="710"/>
        <v>494.10899999999998</v>
      </c>
      <c r="M488" s="12">
        <f t="shared" si="705"/>
        <v>1306.1664000000001</v>
      </c>
      <c r="N488" s="12">
        <f t="shared" si="711"/>
        <v>3046.2894000000001</v>
      </c>
      <c r="O488" s="37">
        <v>0</v>
      </c>
      <c r="P488" s="12">
        <f t="shared" si="712"/>
        <v>9130.2749999999996</v>
      </c>
      <c r="Q488" s="35">
        <v>10219.16</v>
      </c>
      <c r="R488" s="12">
        <f t="shared" si="668"/>
        <v>13619.7106</v>
      </c>
      <c r="S488" s="12">
        <f t="shared" si="713"/>
        <v>6590.9843999999994</v>
      </c>
      <c r="T488" s="28">
        <f t="shared" si="670"/>
        <v>29346.289400000001</v>
      </c>
    </row>
    <row r="489" spans="1:20" s="13" customFormat="1" ht="12">
      <c r="A489" s="10">
        <f t="shared" si="677"/>
        <v>470</v>
      </c>
      <c r="B489" s="23" t="s">
        <v>388</v>
      </c>
      <c r="C489" s="36" t="s">
        <v>1066</v>
      </c>
      <c r="D489" s="36" t="s">
        <v>982</v>
      </c>
      <c r="E489" s="15" t="s">
        <v>27</v>
      </c>
      <c r="F489" s="15" t="s">
        <v>28</v>
      </c>
      <c r="G489" s="28">
        <v>30000</v>
      </c>
      <c r="H489" s="28">
        <v>0</v>
      </c>
      <c r="I489" s="28">
        <v>0</v>
      </c>
      <c r="J489" s="28">
        <f>+G489*2.87%</f>
        <v>861</v>
      </c>
      <c r="K489" s="28">
        <f>G489*7.1%</f>
        <v>2130</v>
      </c>
      <c r="L489" s="28">
        <f>G489*1.15%</f>
        <v>345</v>
      </c>
      <c r="M489" s="28">
        <f>+G489*3.04%</f>
        <v>912</v>
      </c>
      <c r="N489" s="28">
        <f>G489*7.09%</f>
        <v>2127</v>
      </c>
      <c r="O489" s="37">
        <v>0</v>
      </c>
      <c r="P489" s="28">
        <f>J489+K489+L489+M489+N489</f>
        <v>6375</v>
      </c>
      <c r="Q489" s="37">
        <v>0</v>
      </c>
      <c r="R489" s="28">
        <f>+J489+M489+O489+Q489+H489+I489</f>
        <v>1773</v>
      </c>
      <c r="S489" s="28">
        <f>+N489+L489+K489</f>
        <v>4602</v>
      </c>
      <c r="T489" s="28">
        <f>+G489-R489</f>
        <v>28227</v>
      </c>
    </row>
    <row r="490" spans="1:20" s="13" customFormat="1" ht="12">
      <c r="A490" s="10">
        <f t="shared" si="677"/>
        <v>471</v>
      </c>
      <c r="B490" s="23" t="s">
        <v>388</v>
      </c>
      <c r="C490" s="36" t="s">
        <v>1038</v>
      </c>
      <c r="D490" s="36" t="s">
        <v>982</v>
      </c>
      <c r="E490" s="15" t="s">
        <v>27</v>
      </c>
      <c r="F490" s="15" t="s">
        <v>39</v>
      </c>
      <c r="G490" s="28">
        <v>30000</v>
      </c>
      <c r="H490" s="28">
        <v>0</v>
      </c>
      <c r="I490" s="28">
        <v>0</v>
      </c>
      <c r="J490" s="28">
        <f>+G490*2.87%</f>
        <v>861</v>
      </c>
      <c r="K490" s="28">
        <f>G490*7.1%</f>
        <v>2130</v>
      </c>
      <c r="L490" s="28">
        <f>G490*1.15%</f>
        <v>345</v>
      </c>
      <c r="M490" s="28">
        <f>+G490*3.04%</f>
        <v>912</v>
      </c>
      <c r="N490" s="28">
        <f>G490*7.09%</f>
        <v>2127</v>
      </c>
      <c r="O490" s="37">
        <v>0</v>
      </c>
      <c r="P490" s="28">
        <f>J490+K490+L490+M490+N490</f>
        <v>6375</v>
      </c>
      <c r="Q490" s="37">
        <v>5046</v>
      </c>
      <c r="R490" s="28">
        <f>+J490+M490+O490+Q490+H490+I490</f>
        <v>6819</v>
      </c>
      <c r="S490" s="28">
        <f>+N490+L490+K490</f>
        <v>4602</v>
      </c>
      <c r="T490" s="28">
        <f>+G490-R490</f>
        <v>23181</v>
      </c>
    </row>
    <row r="491" spans="1:20" s="13" customFormat="1" ht="12">
      <c r="A491" s="10">
        <f t="shared" si="677"/>
        <v>472</v>
      </c>
      <c r="B491" s="23" t="s">
        <v>388</v>
      </c>
      <c r="C491" s="11" t="s">
        <v>530</v>
      </c>
      <c r="D491" s="11" t="s">
        <v>390</v>
      </c>
      <c r="E491" s="10" t="s">
        <v>27</v>
      </c>
      <c r="F491" s="10" t="s">
        <v>28</v>
      </c>
      <c r="G491" s="12">
        <v>30000</v>
      </c>
      <c r="H491" s="12">
        <v>0</v>
      </c>
      <c r="I491" s="12">
        <v>0</v>
      </c>
      <c r="J491" s="12">
        <f>+G491*2.87%</f>
        <v>861</v>
      </c>
      <c r="K491" s="12">
        <f>G491*7.1%</f>
        <v>2130</v>
      </c>
      <c r="L491" s="12">
        <f>G491*1.15%</f>
        <v>345</v>
      </c>
      <c r="M491" s="12">
        <f>+G491*3.04%</f>
        <v>912</v>
      </c>
      <c r="N491" s="12">
        <f>G491*7.09%</f>
        <v>2127</v>
      </c>
      <c r="O491" s="37">
        <v>0</v>
      </c>
      <c r="P491" s="12">
        <f>J491+K491+L491+M491+N491</f>
        <v>6375</v>
      </c>
      <c r="Q491" s="35">
        <v>8212.86</v>
      </c>
      <c r="R491" s="12">
        <f>+J491+M491+O491+Q491+H491+I491</f>
        <v>9985.86</v>
      </c>
      <c r="S491" s="12">
        <f>+N491+L491+K491</f>
        <v>4602</v>
      </c>
      <c r="T491" s="28">
        <f>+G491-R491</f>
        <v>20014.14</v>
      </c>
    </row>
    <row r="492" spans="1:20" s="13" customFormat="1" ht="12">
      <c r="A492" s="10">
        <f t="shared" si="677"/>
        <v>473</v>
      </c>
      <c r="B492" s="23" t="s">
        <v>391</v>
      </c>
      <c r="C492" s="11" t="s">
        <v>600</v>
      </c>
      <c r="D492" s="11" t="s">
        <v>360</v>
      </c>
      <c r="E492" s="10" t="s">
        <v>27</v>
      </c>
      <c r="F492" s="10" t="s">
        <v>28</v>
      </c>
      <c r="G492" s="12">
        <v>111089.27</v>
      </c>
      <c r="H492" s="12">
        <v>22899.67</v>
      </c>
      <c r="I492" s="12">
        <v>0</v>
      </c>
      <c r="J492" s="12">
        <f t="shared" si="669"/>
        <v>3188.2620489999999</v>
      </c>
      <c r="K492" s="12">
        <f t="shared" ref="K492:K497" si="714">G492*7.1%</f>
        <v>7887.33817</v>
      </c>
      <c r="L492" s="12">
        <f t="shared" si="701"/>
        <v>717.6</v>
      </c>
      <c r="M492" s="12">
        <f t="shared" ref="M492:M497" si="715">+G492*3.04%</f>
        <v>3377.1138080000001</v>
      </c>
      <c r="N492" s="12">
        <f t="shared" ref="N492:N497" si="716">G492*7.09%</f>
        <v>7876.2292430000007</v>
      </c>
      <c r="O492" s="37">
        <v>0</v>
      </c>
      <c r="P492" s="12">
        <f t="shared" ref="P492:P497" si="717">J492+K492+L492+M492+N492</f>
        <v>23046.543270000002</v>
      </c>
      <c r="Q492" s="35">
        <v>27042.18</v>
      </c>
      <c r="R492" s="12">
        <f t="shared" ref="R492:R547" si="718">+J492+M492+O492+Q492+H492+I492</f>
        <v>56507.225856999998</v>
      </c>
      <c r="S492" s="12">
        <f t="shared" ref="S492:S497" si="719">+N492+L492+K492</f>
        <v>16481.167412999999</v>
      </c>
      <c r="T492" s="28">
        <f t="shared" si="670"/>
        <v>54582.044143000006</v>
      </c>
    </row>
    <row r="493" spans="1:20" s="13" customFormat="1" ht="12">
      <c r="A493" s="10">
        <f t="shared" si="677"/>
        <v>474</v>
      </c>
      <c r="B493" s="23" t="s">
        <v>391</v>
      </c>
      <c r="C493" s="11" t="s">
        <v>601</v>
      </c>
      <c r="D493" s="11" t="s">
        <v>204</v>
      </c>
      <c r="E493" s="10" t="s">
        <v>27</v>
      </c>
      <c r="F493" s="10" t="s">
        <v>28</v>
      </c>
      <c r="G493" s="12">
        <v>89100</v>
      </c>
      <c r="H493" s="12">
        <v>15923.11</v>
      </c>
      <c r="I493" s="12">
        <v>0</v>
      </c>
      <c r="J493" s="12">
        <f t="shared" si="669"/>
        <v>2557.17</v>
      </c>
      <c r="K493" s="12">
        <f t="shared" si="714"/>
        <v>6326.0999999999995</v>
      </c>
      <c r="L493" s="12">
        <f t="shared" si="701"/>
        <v>717.6</v>
      </c>
      <c r="M493" s="12">
        <f t="shared" si="715"/>
        <v>2708.64</v>
      </c>
      <c r="N493" s="12">
        <f t="shared" si="716"/>
        <v>6317.1900000000005</v>
      </c>
      <c r="O493" s="35">
        <f>1350.12*2</f>
        <v>2700.24</v>
      </c>
      <c r="P493" s="12">
        <f t="shared" si="717"/>
        <v>18626.7</v>
      </c>
      <c r="Q493" s="35">
        <f>25698.62-O493</f>
        <v>22998.379999999997</v>
      </c>
      <c r="R493" s="12">
        <f t="shared" si="718"/>
        <v>46887.539999999994</v>
      </c>
      <c r="S493" s="12">
        <f t="shared" si="719"/>
        <v>13360.89</v>
      </c>
      <c r="T493" s="28">
        <f t="shared" si="670"/>
        <v>42212.460000000006</v>
      </c>
    </row>
    <row r="494" spans="1:20" s="13" customFormat="1" ht="12">
      <c r="A494" s="10">
        <f t="shared" si="677"/>
        <v>475</v>
      </c>
      <c r="B494" s="23" t="s">
        <v>391</v>
      </c>
      <c r="C494" s="11" t="s">
        <v>602</v>
      </c>
      <c r="D494" s="11" t="s">
        <v>204</v>
      </c>
      <c r="E494" s="10" t="s">
        <v>27</v>
      </c>
      <c r="F494" s="10" t="s">
        <v>39</v>
      </c>
      <c r="G494" s="12">
        <v>89100</v>
      </c>
      <c r="H494" s="12">
        <v>16598.169999999998</v>
      </c>
      <c r="I494" s="12">
        <v>0</v>
      </c>
      <c r="J494" s="12">
        <f t="shared" si="669"/>
        <v>2557.17</v>
      </c>
      <c r="K494" s="12">
        <f t="shared" si="714"/>
        <v>6326.0999999999995</v>
      </c>
      <c r="L494" s="12">
        <f t="shared" si="701"/>
        <v>717.6</v>
      </c>
      <c r="M494" s="12">
        <f t="shared" si="715"/>
        <v>2708.64</v>
      </c>
      <c r="N494" s="12">
        <f t="shared" si="716"/>
        <v>6317.1900000000005</v>
      </c>
      <c r="O494" s="37">
        <v>0</v>
      </c>
      <c r="P494" s="12">
        <f t="shared" si="717"/>
        <v>18626.7</v>
      </c>
      <c r="Q494" s="35">
        <v>12269.51</v>
      </c>
      <c r="R494" s="12">
        <f t="shared" si="718"/>
        <v>34133.49</v>
      </c>
      <c r="S494" s="12">
        <f t="shared" si="719"/>
        <v>13360.89</v>
      </c>
      <c r="T494" s="28">
        <f t="shared" si="670"/>
        <v>54966.51</v>
      </c>
    </row>
    <row r="495" spans="1:20" s="13" customFormat="1" ht="12">
      <c r="A495" s="10">
        <f t="shared" si="677"/>
        <v>476</v>
      </c>
      <c r="B495" s="23" t="s">
        <v>391</v>
      </c>
      <c r="C495" s="11" t="s">
        <v>603</v>
      </c>
      <c r="D495" s="11" t="s">
        <v>204</v>
      </c>
      <c r="E495" s="10" t="s">
        <v>27</v>
      </c>
      <c r="F495" s="10" t="s">
        <v>28</v>
      </c>
      <c r="G495" s="12">
        <v>89100</v>
      </c>
      <c r="H495" s="12">
        <v>15186.82</v>
      </c>
      <c r="I495" s="12">
        <v>0</v>
      </c>
      <c r="J495" s="12">
        <f t="shared" si="669"/>
        <v>2557.17</v>
      </c>
      <c r="K495" s="12">
        <f t="shared" si="714"/>
        <v>6326.0999999999995</v>
      </c>
      <c r="L495" s="12">
        <f t="shared" si="701"/>
        <v>717.6</v>
      </c>
      <c r="M495" s="12">
        <f t="shared" si="715"/>
        <v>2708.64</v>
      </c>
      <c r="N495" s="12">
        <f t="shared" si="716"/>
        <v>6317.1900000000005</v>
      </c>
      <c r="O495" s="37">
        <v>0</v>
      </c>
      <c r="P495" s="12">
        <f t="shared" si="717"/>
        <v>18626.7</v>
      </c>
      <c r="Q495" s="35">
        <v>1366.51</v>
      </c>
      <c r="R495" s="12">
        <f t="shared" si="718"/>
        <v>21819.14</v>
      </c>
      <c r="S495" s="12">
        <f t="shared" si="719"/>
        <v>13360.89</v>
      </c>
      <c r="T495" s="28">
        <f t="shared" si="670"/>
        <v>67280.86</v>
      </c>
    </row>
    <row r="496" spans="1:20" s="13" customFormat="1" ht="12">
      <c r="A496" s="10">
        <f t="shared" si="677"/>
        <v>477</v>
      </c>
      <c r="B496" s="23" t="s">
        <v>391</v>
      </c>
      <c r="C496" s="11" t="s">
        <v>604</v>
      </c>
      <c r="D496" s="11" t="s">
        <v>204</v>
      </c>
      <c r="E496" s="10" t="s">
        <v>27</v>
      </c>
      <c r="F496" s="10" t="s">
        <v>39</v>
      </c>
      <c r="G496" s="12">
        <v>89100</v>
      </c>
      <c r="H496" s="12">
        <v>16598.169999999998</v>
      </c>
      <c r="I496" s="12">
        <v>0</v>
      </c>
      <c r="J496" s="12">
        <f t="shared" si="669"/>
        <v>2557.17</v>
      </c>
      <c r="K496" s="12">
        <f t="shared" si="714"/>
        <v>6326.0999999999995</v>
      </c>
      <c r="L496" s="12">
        <f t="shared" si="701"/>
        <v>717.6</v>
      </c>
      <c r="M496" s="12">
        <f t="shared" si="715"/>
        <v>2708.64</v>
      </c>
      <c r="N496" s="12">
        <f t="shared" si="716"/>
        <v>6317.1900000000005</v>
      </c>
      <c r="O496" s="37">
        <v>0</v>
      </c>
      <c r="P496" s="12">
        <f t="shared" si="717"/>
        <v>18626.7</v>
      </c>
      <c r="Q496" s="37">
        <v>13928.43</v>
      </c>
      <c r="R496" s="28">
        <f t="shared" si="718"/>
        <v>35792.409999999996</v>
      </c>
      <c r="S496" s="28">
        <f t="shared" si="719"/>
        <v>13360.89</v>
      </c>
      <c r="T496" s="28">
        <f t="shared" si="670"/>
        <v>53307.590000000004</v>
      </c>
    </row>
    <row r="497" spans="1:20" s="30" customFormat="1" ht="12">
      <c r="A497" s="10">
        <f t="shared" si="677"/>
        <v>478</v>
      </c>
      <c r="B497" s="23" t="s">
        <v>391</v>
      </c>
      <c r="C497" s="11" t="s">
        <v>605</v>
      </c>
      <c r="D497" s="11" t="s">
        <v>360</v>
      </c>
      <c r="E497" s="10" t="s">
        <v>27</v>
      </c>
      <c r="F497" s="10" t="s">
        <v>39</v>
      </c>
      <c r="G497" s="12">
        <v>87216.28</v>
      </c>
      <c r="H497" s="12">
        <v>15214.17</v>
      </c>
      <c r="I497" s="12">
        <v>0</v>
      </c>
      <c r="J497" s="12">
        <f t="shared" si="669"/>
        <v>2503.1072359999998</v>
      </c>
      <c r="K497" s="12">
        <f t="shared" si="714"/>
        <v>6192.3558799999992</v>
      </c>
      <c r="L497" s="12">
        <f t="shared" si="701"/>
        <v>717.6</v>
      </c>
      <c r="M497" s="12">
        <f t="shared" si="715"/>
        <v>2651.3749119999998</v>
      </c>
      <c r="N497" s="12">
        <f t="shared" si="716"/>
        <v>6183.6342520000007</v>
      </c>
      <c r="O497" s="37">
        <v>0</v>
      </c>
      <c r="P497" s="12">
        <f t="shared" si="717"/>
        <v>18248.07228</v>
      </c>
      <c r="Q497" s="35">
        <v>57129.3</v>
      </c>
      <c r="R497" s="12">
        <f t="shared" si="718"/>
        <v>77497.952147999997</v>
      </c>
      <c r="S497" s="12">
        <f t="shared" si="719"/>
        <v>13093.590132000001</v>
      </c>
      <c r="T497" s="28">
        <f t="shared" si="670"/>
        <v>9718.3278520000022</v>
      </c>
    </row>
    <row r="498" spans="1:20" s="13" customFormat="1" ht="12">
      <c r="A498" s="54"/>
      <c r="B498" s="54" t="s">
        <v>606</v>
      </c>
      <c r="C498" s="55"/>
      <c r="D498" s="55"/>
      <c r="E498" s="56"/>
      <c r="F498" s="56"/>
      <c r="G498" s="57"/>
      <c r="H498" s="57"/>
      <c r="I498" s="57"/>
      <c r="J498" s="57"/>
      <c r="K498" s="57"/>
      <c r="L498" s="57"/>
      <c r="M498" s="57"/>
      <c r="N498" s="57"/>
      <c r="O498" s="58"/>
      <c r="P498" s="57"/>
      <c r="Q498" s="57"/>
      <c r="R498" s="57"/>
      <c r="S498" s="57"/>
      <c r="T498" s="59"/>
    </row>
    <row r="499" spans="1:20" s="13" customFormat="1" ht="12">
      <c r="A499" s="10">
        <f>+A497+1</f>
        <v>479</v>
      </c>
      <c r="B499" s="23" t="s">
        <v>293</v>
      </c>
      <c r="C499" s="11" t="s">
        <v>607</v>
      </c>
      <c r="D499" s="11" t="s">
        <v>132</v>
      </c>
      <c r="E499" s="10" t="s">
        <v>27</v>
      </c>
      <c r="F499" s="10" t="s">
        <v>28</v>
      </c>
      <c r="G499" s="12">
        <v>195500</v>
      </c>
      <c r="H499" s="12">
        <v>34819.21</v>
      </c>
      <c r="I499" s="12">
        <v>0</v>
      </c>
      <c r="J499" s="12">
        <f t="shared" ref="J499:J560" si="720">+G499*2.87%</f>
        <v>5610.85</v>
      </c>
      <c r="K499" s="12">
        <f t="shared" ref="K499" si="721">G499*7.1%</f>
        <v>13880.499999999998</v>
      </c>
      <c r="L499" s="12">
        <f t="shared" ref="L499" si="722">62400*1.15%</f>
        <v>717.6</v>
      </c>
      <c r="M499" s="12">
        <f>162625*3.04%</f>
        <v>4943.8</v>
      </c>
      <c r="N499" s="12">
        <f>156000*7.09%</f>
        <v>11060.400000000001</v>
      </c>
      <c r="O499" s="37">
        <v>0</v>
      </c>
      <c r="P499" s="12">
        <f t="shared" ref="P499" si="723">J499+K499+L499+M499+N499</f>
        <v>36213.149999999994</v>
      </c>
      <c r="Q499" s="35">
        <v>2962.51</v>
      </c>
      <c r="R499" s="12">
        <f t="shared" si="718"/>
        <v>48336.37</v>
      </c>
      <c r="S499" s="12">
        <f t="shared" ref="S499" si="724">+N499+L499+K499</f>
        <v>25658.5</v>
      </c>
      <c r="T499" s="28">
        <f t="shared" ref="T499:T560" si="725">+G499-R499</f>
        <v>147163.63</v>
      </c>
    </row>
    <row r="500" spans="1:20" s="13" customFormat="1" ht="12">
      <c r="A500" s="10">
        <f>+A499+1</f>
        <v>480</v>
      </c>
      <c r="B500" s="23" t="s">
        <v>302</v>
      </c>
      <c r="C500" s="36" t="s">
        <v>608</v>
      </c>
      <c r="D500" s="36" t="s">
        <v>609</v>
      </c>
      <c r="E500" s="15" t="s">
        <v>27</v>
      </c>
      <c r="F500" s="15" t="s">
        <v>28</v>
      </c>
      <c r="G500" s="28">
        <v>115000</v>
      </c>
      <c r="H500" s="28">
        <v>15633.74</v>
      </c>
      <c r="I500" s="28">
        <v>0</v>
      </c>
      <c r="J500" s="28">
        <f t="shared" si="720"/>
        <v>3300.5</v>
      </c>
      <c r="K500" s="28">
        <f t="shared" ref="K500:K510" si="726">G500*7.1%</f>
        <v>8164.9999999999991</v>
      </c>
      <c r="L500" s="28">
        <f t="shared" ref="L500" si="727">62400*1.15%</f>
        <v>717.6</v>
      </c>
      <c r="M500" s="28">
        <f t="shared" ref="M500:M510" si="728">+G500*3.04%</f>
        <v>3496</v>
      </c>
      <c r="N500" s="28">
        <f t="shared" ref="N500:N510" si="729">G500*7.09%</f>
        <v>8153.5000000000009</v>
      </c>
      <c r="O500" s="37">
        <v>0</v>
      </c>
      <c r="P500" s="28">
        <f t="shared" ref="P500:P510" si="730">J500+K500+L500+M500+N500</f>
        <v>23832.600000000002</v>
      </c>
      <c r="Q500" s="37">
        <v>1755.01</v>
      </c>
      <c r="R500" s="28">
        <f t="shared" si="718"/>
        <v>24185.25</v>
      </c>
      <c r="S500" s="28">
        <f t="shared" ref="S500:S510" si="731">+N500+L500+K500</f>
        <v>17036.099999999999</v>
      </c>
      <c r="T500" s="28">
        <f t="shared" si="725"/>
        <v>90814.75</v>
      </c>
    </row>
    <row r="501" spans="1:20" s="13" customFormat="1" ht="12">
      <c r="A501" s="10">
        <f t="shared" ref="A501:A564" si="732">+A500+1</f>
        <v>481</v>
      </c>
      <c r="B501" s="23" t="s">
        <v>302</v>
      </c>
      <c r="C501" s="11" t="s">
        <v>610</v>
      </c>
      <c r="D501" s="11" t="s">
        <v>52</v>
      </c>
      <c r="E501" s="10" t="s">
        <v>43</v>
      </c>
      <c r="F501" s="10" t="s">
        <v>39</v>
      </c>
      <c r="G501" s="12">
        <f>56500+8500</f>
        <v>65000</v>
      </c>
      <c r="H501" s="12">
        <v>4427.58</v>
      </c>
      <c r="I501" s="12">
        <v>0</v>
      </c>
      <c r="J501" s="12">
        <f t="shared" si="720"/>
        <v>1865.5</v>
      </c>
      <c r="K501" s="12">
        <f t="shared" si="726"/>
        <v>4615</v>
      </c>
      <c r="L501" s="12">
        <f t="shared" ref="L501:L510" si="733">G501*1.15%</f>
        <v>747.5</v>
      </c>
      <c r="M501" s="12">
        <f t="shared" si="728"/>
        <v>1976</v>
      </c>
      <c r="N501" s="12">
        <f t="shared" si="729"/>
        <v>4608.5</v>
      </c>
      <c r="O501" s="37">
        <v>0</v>
      </c>
      <c r="P501" s="12">
        <f t="shared" si="730"/>
        <v>13812.5</v>
      </c>
      <c r="Q501" s="35">
        <v>33606.44</v>
      </c>
      <c r="R501" s="12">
        <f t="shared" si="718"/>
        <v>41875.520000000004</v>
      </c>
      <c r="S501" s="12">
        <f t="shared" si="731"/>
        <v>9971</v>
      </c>
      <c r="T501" s="28">
        <f t="shared" si="725"/>
        <v>23124.479999999996</v>
      </c>
    </row>
    <row r="502" spans="1:20" s="13" customFormat="1" ht="12">
      <c r="A502" s="10">
        <f t="shared" si="732"/>
        <v>482</v>
      </c>
      <c r="B502" s="23" t="s">
        <v>302</v>
      </c>
      <c r="C502" s="11" t="s">
        <v>611</v>
      </c>
      <c r="D502" s="11" t="s">
        <v>308</v>
      </c>
      <c r="E502" s="10" t="s">
        <v>27</v>
      </c>
      <c r="F502" s="10" t="s">
        <v>28</v>
      </c>
      <c r="G502" s="12">
        <v>45000</v>
      </c>
      <c r="H502" s="12">
        <v>1148.33</v>
      </c>
      <c r="I502" s="12">
        <v>0</v>
      </c>
      <c r="J502" s="12">
        <f t="shared" si="720"/>
        <v>1291.5</v>
      </c>
      <c r="K502" s="12">
        <f t="shared" si="726"/>
        <v>3194.9999999999995</v>
      </c>
      <c r="L502" s="12">
        <f t="shared" si="733"/>
        <v>517.5</v>
      </c>
      <c r="M502" s="12">
        <f t="shared" si="728"/>
        <v>1368</v>
      </c>
      <c r="N502" s="12">
        <f t="shared" si="729"/>
        <v>3190.5</v>
      </c>
      <c r="O502" s="37">
        <v>0</v>
      </c>
      <c r="P502" s="12">
        <f t="shared" si="730"/>
        <v>9562.5</v>
      </c>
      <c r="Q502" s="35">
        <v>0</v>
      </c>
      <c r="R502" s="12">
        <f t="shared" si="718"/>
        <v>3807.83</v>
      </c>
      <c r="S502" s="12">
        <f t="shared" si="731"/>
        <v>6903</v>
      </c>
      <c r="T502" s="28">
        <f t="shared" si="725"/>
        <v>41192.17</v>
      </c>
    </row>
    <row r="503" spans="1:20" s="13" customFormat="1" ht="12">
      <c r="A503" s="10">
        <f t="shared" si="732"/>
        <v>483</v>
      </c>
      <c r="B503" s="23" t="s">
        <v>302</v>
      </c>
      <c r="C503" s="11" t="s">
        <v>612</v>
      </c>
      <c r="D503" s="11" t="s">
        <v>229</v>
      </c>
      <c r="E503" s="10" t="s">
        <v>43</v>
      </c>
      <c r="F503" s="10" t="s">
        <v>28</v>
      </c>
      <c r="G503" s="12">
        <v>45000</v>
      </c>
      <c r="H503" s="12">
        <v>945.81</v>
      </c>
      <c r="I503" s="12">
        <v>0</v>
      </c>
      <c r="J503" s="12">
        <f t="shared" si="720"/>
        <v>1291.5</v>
      </c>
      <c r="K503" s="12">
        <f t="shared" si="726"/>
        <v>3194.9999999999995</v>
      </c>
      <c r="L503" s="12">
        <f t="shared" si="733"/>
        <v>517.5</v>
      </c>
      <c r="M503" s="12">
        <f t="shared" si="728"/>
        <v>1368</v>
      </c>
      <c r="N503" s="12">
        <f t="shared" si="729"/>
        <v>3190.5</v>
      </c>
      <c r="O503" s="35">
        <v>1350.12</v>
      </c>
      <c r="P503" s="12">
        <f t="shared" si="730"/>
        <v>9562.5</v>
      </c>
      <c r="Q503" s="35">
        <v>0</v>
      </c>
      <c r="R503" s="12">
        <f t="shared" si="718"/>
        <v>4955.43</v>
      </c>
      <c r="S503" s="12">
        <f t="shared" si="731"/>
        <v>6903</v>
      </c>
      <c r="T503" s="28">
        <f t="shared" si="725"/>
        <v>40044.57</v>
      </c>
    </row>
    <row r="504" spans="1:20" s="13" customFormat="1" ht="12">
      <c r="A504" s="10">
        <f t="shared" si="732"/>
        <v>484</v>
      </c>
      <c r="B504" s="23" t="s">
        <v>302</v>
      </c>
      <c r="C504" s="11" t="s">
        <v>613</v>
      </c>
      <c r="D504" s="11" t="s">
        <v>103</v>
      </c>
      <c r="E504" s="10" t="s">
        <v>43</v>
      </c>
      <c r="F504" s="10" t="s">
        <v>28</v>
      </c>
      <c r="G504" s="12">
        <v>42400</v>
      </c>
      <c r="H504" s="12">
        <v>5550.08</v>
      </c>
      <c r="I504" s="12">
        <v>0</v>
      </c>
      <c r="J504" s="12">
        <f t="shared" si="720"/>
        <v>1216.8799999999999</v>
      </c>
      <c r="K504" s="12">
        <f t="shared" si="726"/>
        <v>3010.3999999999996</v>
      </c>
      <c r="L504" s="12">
        <f t="shared" si="733"/>
        <v>487.59999999999997</v>
      </c>
      <c r="M504" s="12">
        <f t="shared" si="728"/>
        <v>1288.96</v>
      </c>
      <c r="N504" s="12">
        <f t="shared" si="729"/>
        <v>3006.1600000000003</v>
      </c>
      <c r="O504" s="35">
        <v>1350.12</v>
      </c>
      <c r="P504" s="12">
        <f t="shared" si="730"/>
        <v>9010</v>
      </c>
      <c r="Q504" s="35">
        <v>0</v>
      </c>
      <c r="R504" s="12">
        <f t="shared" si="718"/>
        <v>9406.0400000000009</v>
      </c>
      <c r="S504" s="12">
        <f t="shared" si="731"/>
        <v>6504.16</v>
      </c>
      <c r="T504" s="28">
        <f t="shared" si="725"/>
        <v>32993.96</v>
      </c>
    </row>
    <row r="505" spans="1:20" s="13" customFormat="1" ht="12">
      <c r="A505" s="10">
        <f t="shared" si="732"/>
        <v>485</v>
      </c>
      <c r="B505" s="23" t="s">
        <v>302</v>
      </c>
      <c r="C505" s="11" t="s">
        <v>614</v>
      </c>
      <c r="D505" s="11" t="s">
        <v>413</v>
      </c>
      <c r="E505" s="10" t="s">
        <v>27</v>
      </c>
      <c r="F505" s="10" t="s">
        <v>39</v>
      </c>
      <c r="G505" s="12">
        <v>45000</v>
      </c>
      <c r="H505" s="12">
        <v>1148.33</v>
      </c>
      <c r="I505" s="12">
        <v>0</v>
      </c>
      <c r="J505" s="12">
        <f t="shared" si="720"/>
        <v>1291.5</v>
      </c>
      <c r="K505" s="12">
        <f t="shared" si="726"/>
        <v>3194.9999999999995</v>
      </c>
      <c r="L505" s="12">
        <f t="shared" si="733"/>
        <v>517.5</v>
      </c>
      <c r="M505" s="12">
        <f t="shared" si="728"/>
        <v>1368</v>
      </c>
      <c r="N505" s="12">
        <f t="shared" si="729"/>
        <v>3190.5</v>
      </c>
      <c r="O505" s="37">
        <v>0</v>
      </c>
      <c r="P505" s="12">
        <f t="shared" si="730"/>
        <v>9562.5</v>
      </c>
      <c r="Q505" s="35">
        <v>0</v>
      </c>
      <c r="R505" s="12">
        <f t="shared" si="718"/>
        <v>3807.83</v>
      </c>
      <c r="S505" s="12">
        <f t="shared" si="731"/>
        <v>6903</v>
      </c>
      <c r="T505" s="28">
        <f t="shared" si="725"/>
        <v>41192.17</v>
      </c>
    </row>
    <row r="506" spans="1:20" s="13" customFormat="1" ht="12">
      <c r="A506" s="10">
        <f t="shared" si="732"/>
        <v>486</v>
      </c>
      <c r="B506" s="23" t="s">
        <v>302</v>
      </c>
      <c r="C506" s="11" t="s">
        <v>615</v>
      </c>
      <c r="D506" s="11" t="s">
        <v>62</v>
      </c>
      <c r="E506" s="10" t="s">
        <v>27</v>
      </c>
      <c r="F506" s="10" t="s">
        <v>39</v>
      </c>
      <c r="G506" s="12">
        <v>40000</v>
      </c>
      <c r="H506" s="12">
        <v>442.65</v>
      </c>
      <c r="I506" s="12">
        <v>0</v>
      </c>
      <c r="J506" s="12">
        <f t="shared" si="720"/>
        <v>1148</v>
      </c>
      <c r="K506" s="12">
        <f t="shared" si="726"/>
        <v>2839.9999999999995</v>
      </c>
      <c r="L506" s="12">
        <f t="shared" si="733"/>
        <v>460</v>
      </c>
      <c r="M506" s="12">
        <f t="shared" si="728"/>
        <v>1216</v>
      </c>
      <c r="N506" s="12">
        <f t="shared" si="729"/>
        <v>2836</v>
      </c>
      <c r="O506" s="37">
        <v>0</v>
      </c>
      <c r="P506" s="12">
        <f t="shared" si="730"/>
        <v>8500</v>
      </c>
      <c r="Q506" s="35">
        <v>0</v>
      </c>
      <c r="R506" s="12">
        <f t="shared" si="718"/>
        <v>2806.65</v>
      </c>
      <c r="S506" s="12">
        <f t="shared" si="731"/>
        <v>6136</v>
      </c>
      <c r="T506" s="28">
        <f t="shared" si="725"/>
        <v>37193.35</v>
      </c>
    </row>
    <row r="507" spans="1:20" s="13" customFormat="1" ht="12">
      <c r="A507" s="10">
        <f t="shared" si="732"/>
        <v>487</v>
      </c>
      <c r="B507" s="23" t="s">
        <v>302</v>
      </c>
      <c r="C507" s="11" t="s">
        <v>616</v>
      </c>
      <c r="D507" s="11" t="s">
        <v>62</v>
      </c>
      <c r="E507" s="10" t="s">
        <v>27</v>
      </c>
      <c r="F507" s="10" t="s">
        <v>28</v>
      </c>
      <c r="G507" s="12">
        <v>30000</v>
      </c>
      <c r="H507" s="12">
        <v>0</v>
      </c>
      <c r="I507" s="12">
        <v>0</v>
      </c>
      <c r="J507" s="12">
        <f t="shared" si="720"/>
        <v>861</v>
      </c>
      <c r="K507" s="12">
        <f t="shared" si="726"/>
        <v>2130</v>
      </c>
      <c r="L507" s="12">
        <f t="shared" si="733"/>
        <v>345</v>
      </c>
      <c r="M507" s="12">
        <f t="shared" si="728"/>
        <v>912</v>
      </c>
      <c r="N507" s="12">
        <f t="shared" si="729"/>
        <v>2127</v>
      </c>
      <c r="O507" s="37">
        <v>0</v>
      </c>
      <c r="P507" s="12">
        <f t="shared" si="730"/>
        <v>6375</v>
      </c>
      <c r="Q507" s="35">
        <v>0</v>
      </c>
      <c r="R507" s="12">
        <f t="shared" si="718"/>
        <v>1773</v>
      </c>
      <c r="S507" s="12">
        <f t="shared" si="731"/>
        <v>4602</v>
      </c>
      <c r="T507" s="28">
        <f t="shared" si="725"/>
        <v>28227</v>
      </c>
    </row>
    <row r="508" spans="1:20" s="30" customFormat="1" ht="12">
      <c r="A508" s="10">
        <f t="shared" si="732"/>
        <v>488</v>
      </c>
      <c r="B508" s="23" t="s">
        <v>302</v>
      </c>
      <c r="C508" s="11" t="s">
        <v>617</v>
      </c>
      <c r="D508" s="11" t="s">
        <v>36</v>
      </c>
      <c r="E508" s="10" t="s">
        <v>27</v>
      </c>
      <c r="F508" s="10" t="s">
        <v>28</v>
      </c>
      <c r="G508" s="12">
        <v>30000</v>
      </c>
      <c r="H508" s="12">
        <v>0</v>
      </c>
      <c r="I508" s="12">
        <v>0</v>
      </c>
      <c r="J508" s="12">
        <f t="shared" si="720"/>
        <v>861</v>
      </c>
      <c r="K508" s="12">
        <f t="shared" si="726"/>
        <v>2130</v>
      </c>
      <c r="L508" s="12">
        <f t="shared" si="733"/>
        <v>345</v>
      </c>
      <c r="M508" s="12">
        <f t="shared" si="728"/>
        <v>912</v>
      </c>
      <c r="N508" s="12">
        <f t="shared" si="729"/>
        <v>2127</v>
      </c>
      <c r="O508" s="37">
        <v>0</v>
      </c>
      <c r="P508" s="12">
        <f t="shared" si="730"/>
        <v>6375</v>
      </c>
      <c r="Q508" s="35">
        <v>0</v>
      </c>
      <c r="R508" s="12">
        <f t="shared" si="718"/>
        <v>1773</v>
      </c>
      <c r="S508" s="12">
        <f t="shared" si="731"/>
        <v>4602</v>
      </c>
      <c r="T508" s="28">
        <f t="shared" si="725"/>
        <v>28227</v>
      </c>
    </row>
    <row r="509" spans="1:20" s="30" customFormat="1" ht="12">
      <c r="A509" s="10">
        <f t="shared" si="732"/>
        <v>489</v>
      </c>
      <c r="B509" s="23" t="s">
        <v>302</v>
      </c>
      <c r="C509" s="11" t="s">
        <v>619</v>
      </c>
      <c r="D509" s="11" t="s">
        <v>62</v>
      </c>
      <c r="E509" s="10" t="s">
        <v>27</v>
      </c>
      <c r="F509" s="10" t="s">
        <v>28</v>
      </c>
      <c r="G509" s="12">
        <v>30000</v>
      </c>
      <c r="H509" s="12">
        <v>0</v>
      </c>
      <c r="I509" s="12">
        <v>0</v>
      </c>
      <c r="J509" s="12">
        <f>+G509*2.87%</f>
        <v>861</v>
      </c>
      <c r="K509" s="12">
        <f>G509*7.1%</f>
        <v>2130</v>
      </c>
      <c r="L509" s="12">
        <f>G509*1.15%</f>
        <v>345</v>
      </c>
      <c r="M509" s="12">
        <f>+G509*3.04%</f>
        <v>912</v>
      </c>
      <c r="N509" s="12">
        <f>G509*7.09%</f>
        <v>2127</v>
      </c>
      <c r="O509" s="37">
        <v>0</v>
      </c>
      <c r="P509" s="12">
        <f>J509+K509+L509+M509+N509</f>
        <v>6375</v>
      </c>
      <c r="Q509" s="35">
        <v>2046</v>
      </c>
      <c r="R509" s="12">
        <f>+J509+M509+O509+Q509+H509+I509</f>
        <v>3819</v>
      </c>
      <c r="S509" s="12">
        <f>+N509+L509+K509</f>
        <v>4602</v>
      </c>
      <c r="T509" s="28">
        <f>+G509-R509</f>
        <v>26181</v>
      </c>
    </row>
    <row r="510" spans="1:20" s="30" customFormat="1" ht="12">
      <c r="A510" s="10">
        <f t="shared" si="732"/>
        <v>490</v>
      </c>
      <c r="B510" s="23" t="s">
        <v>302</v>
      </c>
      <c r="C510" s="11" t="s">
        <v>620</v>
      </c>
      <c r="D510" s="11" t="s">
        <v>110</v>
      </c>
      <c r="E510" s="10" t="s">
        <v>27</v>
      </c>
      <c r="F510" s="10" t="s">
        <v>28</v>
      </c>
      <c r="G510" s="12">
        <v>30000</v>
      </c>
      <c r="H510" s="12">
        <v>0</v>
      </c>
      <c r="I510" s="12">
        <v>0</v>
      </c>
      <c r="J510" s="12">
        <f t="shared" si="720"/>
        <v>861</v>
      </c>
      <c r="K510" s="12">
        <f t="shared" si="726"/>
        <v>2130</v>
      </c>
      <c r="L510" s="12">
        <f t="shared" si="733"/>
        <v>345</v>
      </c>
      <c r="M510" s="12">
        <f t="shared" si="728"/>
        <v>912</v>
      </c>
      <c r="N510" s="12">
        <f t="shared" si="729"/>
        <v>2127</v>
      </c>
      <c r="O510" s="37">
        <v>0</v>
      </c>
      <c r="P510" s="12">
        <f t="shared" si="730"/>
        <v>6375</v>
      </c>
      <c r="Q510" s="35">
        <v>0</v>
      </c>
      <c r="R510" s="12">
        <f t="shared" si="718"/>
        <v>1773</v>
      </c>
      <c r="S510" s="12">
        <f t="shared" si="731"/>
        <v>4602</v>
      </c>
      <c r="T510" s="28">
        <f t="shared" si="725"/>
        <v>28227</v>
      </c>
    </row>
    <row r="511" spans="1:20" s="13" customFormat="1" ht="12">
      <c r="A511" s="10">
        <f t="shared" si="732"/>
        <v>491</v>
      </c>
      <c r="B511" s="23" t="s">
        <v>302</v>
      </c>
      <c r="C511" s="36" t="s">
        <v>1063</v>
      </c>
      <c r="D511" s="36" t="s">
        <v>312</v>
      </c>
      <c r="E511" s="15" t="s">
        <v>27</v>
      </c>
      <c r="F511" s="15" t="s">
        <v>28</v>
      </c>
      <c r="G511" s="28">
        <v>30000</v>
      </c>
      <c r="H511" s="28">
        <v>0</v>
      </c>
      <c r="I511" s="28">
        <v>0</v>
      </c>
      <c r="J511" s="28">
        <f>+G511*2.87%</f>
        <v>861</v>
      </c>
      <c r="K511" s="28">
        <f>G511*7.1%</f>
        <v>2130</v>
      </c>
      <c r="L511" s="28">
        <f>G511*1.15%</f>
        <v>345</v>
      </c>
      <c r="M511" s="28">
        <f>+G511*3.04%</f>
        <v>912</v>
      </c>
      <c r="N511" s="28">
        <f>G511*7.09%</f>
        <v>2127</v>
      </c>
      <c r="O511" s="37">
        <v>0</v>
      </c>
      <c r="P511" s="28">
        <f>J511+K511+L511+M511+N511</f>
        <v>6375</v>
      </c>
      <c r="Q511" s="37">
        <v>0</v>
      </c>
      <c r="R511" s="28">
        <f>+J511+M511+O511+Q511+H511+I511</f>
        <v>1773</v>
      </c>
      <c r="S511" s="28">
        <f>+N511+L511+K511</f>
        <v>4602</v>
      </c>
      <c r="T511" s="28">
        <f>+G511-R511</f>
        <v>28227</v>
      </c>
    </row>
    <row r="512" spans="1:20" s="13" customFormat="1" ht="12">
      <c r="A512" s="10">
        <f t="shared" si="732"/>
        <v>492</v>
      </c>
      <c r="B512" s="23" t="s">
        <v>302</v>
      </c>
      <c r="C512" s="36" t="s">
        <v>1081</v>
      </c>
      <c r="D512" s="36" t="s">
        <v>1092</v>
      </c>
      <c r="E512" s="15" t="s">
        <v>27</v>
      </c>
      <c r="F512" s="15" t="s">
        <v>28</v>
      </c>
      <c r="G512" s="28">
        <v>30000</v>
      </c>
      <c r="H512" s="28">
        <v>0</v>
      </c>
      <c r="I512" s="28">
        <v>0</v>
      </c>
      <c r="J512" s="28">
        <f>+G512*2.87%</f>
        <v>861</v>
      </c>
      <c r="K512" s="28">
        <f>G512*7.1%</f>
        <v>2130</v>
      </c>
      <c r="L512" s="28">
        <f>G512*1.15%</f>
        <v>345</v>
      </c>
      <c r="M512" s="28">
        <f>+G512*3.04%</f>
        <v>912</v>
      </c>
      <c r="N512" s="28">
        <f>G512*7.09%</f>
        <v>2127</v>
      </c>
      <c r="O512" s="37"/>
      <c r="P512" s="28">
        <f>J512+K512+L512+M512+N512</f>
        <v>6375</v>
      </c>
      <c r="Q512" s="37">
        <v>0</v>
      </c>
      <c r="R512" s="28">
        <f>+J512+M512+O512+Q512+H512+I512</f>
        <v>1773</v>
      </c>
      <c r="S512" s="28">
        <f>+N512+L512+K512</f>
        <v>4602</v>
      </c>
      <c r="T512" s="28">
        <f>+G512-R512</f>
        <v>28227</v>
      </c>
    </row>
    <row r="513" spans="1:20" s="30" customFormat="1" ht="12">
      <c r="A513" s="10">
        <f t="shared" si="732"/>
        <v>493</v>
      </c>
      <c r="B513" s="23" t="s">
        <v>1076</v>
      </c>
      <c r="C513" s="36" t="s">
        <v>1059</v>
      </c>
      <c r="D513" s="36" t="s">
        <v>1042</v>
      </c>
      <c r="E513" s="15" t="s">
        <v>27</v>
      </c>
      <c r="F513" s="15" t="s">
        <v>39</v>
      </c>
      <c r="G513" s="28">
        <v>45000</v>
      </c>
      <c r="H513" s="28">
        <v>1148.33</v>
      </c>
      <c r="I513" s="28">
        <v>0</v>
      </c>
      <c r="J513" s="28">
        <f>+G513*2.87%</f>
        <v>1291.5</v>
      </c>
      <c r="K513" s="28">
        <f>G513*7.1%</f>
        <v>3194.9999999999995</v>
      </c>
      <c r="L513" s="28">
        <f>G513*1.15%</f>
        <v>517.5</v>
      </c>
      <c r="M513" s="28">
        <f>+G513*3.04%</f>
        <v>1368</v>
      </c>
      <c r="N513" s="28">
        <f>G513*7.09%</f>
        <v>3190.5</v>
      </c>
      <c r="O513" s="37">
        <v>0</v>
      </c>
      <c r="P513" s="28">
        <f>J513+K513+L513+M513+N513</f>
        <v>9562.5</v>
      </c>
      <c r="Q513" s="37">
        <v>0</v>
      </c>
      <c r="R513" s="28">
        <f>+J513+M513+O513+Q513+H513+I513</f>
        <v>3807.83</v>
      </c>
      <c r="S513" s="28">
        <f>+N513+L513+K513</f>
        <v>6903</v>
      </c>
      <c r="T513" s="28">
        <f>+G513-R513</f>
        <v>41192.17</v>
      </c>
    </row>
    <row r="514" spans="1:20" s="13" customFormat="1" ht="12">
      <c r="A514" s="10">
        <f t="shared" si="732"/>
        <v>494</v>
      </c>
      <c r="B514" s="23" t="s">
        <v>319</v>
      </c>
      <c r="C514" s="11" t="s">
        <v>621</v>
      </c>
      <c r="D514" s="11" t="s">
        <v>52</v>
      </c>
      <c r="E514" s="10" t="s">
        <v>27</v>
      </c>
      <c r="F514" s="10" t="s">
        <v>39</v>
      </c>
      <c r="G514" s="12">
        <v>47250</v>
      </c>
      <c r="H514" s="12">
        <v>1465.88</v>
      </c>
      <c r="I514" s="12">
        <v>0</v>
      </c>
      <c r="J514" s="12">
        <f t="shared" si="720"/>
        <v>1356.075</v>
      </c>
      <c r="K514" s="12">
        <f t="shared" ref="K514:K562" si="734">G514*7.1%</f>
        <v>3354.7499999999995</v>
      </c>
      <c r="L514" s="12">
        <f t="shared" ref="L514:L562" si="735">G514*1.15%</f>
        <v>543.375</v>
      </c>
      <c r="M514" s="12">
        <f t="shared" ref="M514:M562" si="736">+G514*3.04%</f>
        <v>1436.4</v>
      </c>
      <c r="N514" s="12">
        <f t="shared" ref="N514:N562" si="737">G514*7.09%</f>
        <v>3350.0250000000001</v>
      </c>
      <c r="O514" s="37">
        <v>0</v>
      </c>
      <c r="P514" s="12">
        <f t="shared" ref="P514:P575" si="738">J514+K514+L514+M514+N514</f>
        <v>10040.625</v>
      </c>
      <c r="Q514" s="35">
        <v>0</v>
      </c>
      <c r="R514" s="28">
        <f t="shared" si="718"/>
        <v>4258.3550000000005</v>
      </c>
      <c r="S514" s="28">
        <f t="shared" ref="S514:S562" si="739">+N514+L514+K514</f>
        <v>7248.15</v>
      </c>
      <c r="T514" s="28">
        <f t="shared" si="725"/>
        <v>42991.644999999997</v>
      </c>
    </row>
    <row r="515" spans="1:20" s="13" customFormat="1" ht="12">
      <c r="A515" s="10">
        <f t="shared" si="732"/>
        <v>495</v>
      </c>
      <c r="B515" s="23" t="s">
        <v>319</v>
      </c>
      <c r="C515" s="11" t="s">
        <v>622</v>
      </c>
      <c r="D515" s="11" t="s">
        <v>38</v>
      </c>
      <c r="E515" s="10" t="s">
        <v>27</v>
      </c>
      <c r="F515" s="10" t="s">
        <v>39</v>
      </c>
      <c r="G515" s="12">
        <v>40000</v>
      </c>
      <c r="H515" s="12">
        <v>240.13</v>
      </c>
      <c r="I515" s="12">
        <v>0</v>
      </c>
      <c r="J515" s="12">
        <f t="shared" si="720"/>
        <v>1148</v>
      </c>
      <c r="K515" s="12">
        <f t="shared" si="734"/>
        <v>2839.9999999999995</v>
      </c>
      <c r="L515" s="12">
        <f t="shared" si="735"/>
        <v>460</v>
      </c>
      <c r="M515" s="12">
        <f t="shared" si="736"/>
        <v>1216</v>
      </c>
      <c r="N515" s="12">
        <f t="shared" si="737"/>
        <v>2836</v>
      </c>
      <c r="O515" s="35">
        <v>1350.12</v>
      </c>
      <c r="P515" s="12">
        <f t="shared" si="738"/>
        <v>8500</v>
      </c>
      <c r="Q515" s="35">
        <v>0</v>
      </c>
      <c r="R515" s="12">
        <f t="shared" si="718"/>
        <v>3954.25</v>
      </c>
      <c r="S515" s="12">
        <f t="shared" si="739"/>
        <v>6136</v>
      </c>
      <c r="T515" s="28">
        <f t="shared" si="725"/>
        <v>36045.75</v>
      </c>
    </row>
    <row r="516" spans="1:20" s="13" customFormat="1" ht="12">
      <c r="A516" s="10">
        <f t="shared" si="732"/>
        <v>496</v>
      </c>
      <c r="B516" s="23" t="s">
        <v>319</v>
      </c>
      <c r="C516" s="36" t="s">
        <v>623</v>
      </c>
      <c r="D516" s="36" t="s">
        <v>38</v>
      </c>
      <c r="E516" s="15" t="s">
        <v>27</v>
      </c>
      <c r="F516" s="15" t="s">
        <v>39</v>
      </c>
      <c r="G516" s="28">
        <v>34000</v>
      </c>
      <c r="H516" s="28">
        <v>0</v>
      </c>
      <c r="I516" s="28">
        <v>0</v>
      </c>
      <c r="J516" s="28">
        <f t="shared" si="720"/>
        <v>975.8</v>
      </c>
      <c r="K516" s="28">
        <f t="shared" si="734"/>
        <v>2414</v>
      </c>
      <c r="L516" s="28">
        <f t="shared" si="735"/>
        <v>391</v>
      </c>
      <c r="M516" s="28">
        <f t="shared" si="736"/>
        <v>1033.5999999999999</v>
      </c>
      <c r="N516" s="28">
        <f t="shared" si="737"/>
        <v>2410.6000000000004</v>
      </c>
      <c r="O516" s="37">
        <v>0</v>
      </c>
      <c r="P516" s="28">
        <f t="shared" si="738"/>
        <v>7225</v>
      </c>
      <c r="Q516" s="37">
        <v>16781.09</v>
      </c>
      <c r="R516" s="28">
        <f t="shared" si="718"/>
        <v>18790.490000000002</v>
      </c>
      <c r="S516" s="28">
        <f t="shared" si="739"/>
        <v>5215.6000000000004</v>
      </c>
      <c r="T516" s="28">
        <f t="shared" si="725"/>
        <v>15209.509999999998</v>
      </c>
    </row>
    <row r="517" spans="1:20" s="13" customFormat="1" ht="12">
      <c r="A517" s="10">
        <f t="shared" si="732"/>
        <v>497</v>
      </c>
      <c r="B517" s="23" t="s">
        <v>319</v>
      </c>
      <c r="C517" s="11" t="s">
        <v>624</v>
      </c>
      <c r="D517" s="11" t="s">
        <v>38</v>
      </c>
      <c r="E517" s="10" t="s">
        <v>27</v>
      </c>
      <c r="F517" s="10" t="s">
        <v>39</v>
      </c>
      <c r="G517" s="12">
        <v>34000</v>
      </c>
      <c r="H517" s="12">
        <v>0</v>
      </c>
      <c r="I517" s="12">
        <v>0</v>
      </c>
      <c r="J517" s="12">
        <f t="shared" si="720"/>
        <v>975.8</v>
      </c>
      <c r="K517" s="12">
        <f t="shared" si="734"/>
        <v>2414</v>
      </c>
      <c r="L517" s="12">
        <f t="shared" si="735"/>
        <v>391</v>
      </c>
      <c r="M517" s="12">
        <f t="shared" si="736"/>
        <v>1033.5999999999999</v>
      </c>
      <c r="N517" s="12">
        <f t="shared" si="737"/>
        <v>2410.6000000000004</v>
      </c>
      <c r="O517" s="35">
        <v>1350.12</v>
      </c>
      <c r="P517" s="12">
        <f t="shared" si="738"/>
        <v>7225</v>
      </c>
      <c r="Q517" s="35">
        <v>0</v>
      </c>
      <c r="R517" s="12">
        <f t="shared" si="718"/>
        <v>3359.5199999999995</v>
      </c>
      <c r="S517" s="12">
        <f t="shared" si="739"/>
        <v>5215.6000000000004</v>
      </c>
      <c r="T517" s="28">
        <f t="shared" si="725"/>
        <v>30640.48</v>
      </c>
    </row>
    <row r="518" spans="1:20" s="13" customFormat="1" ht="12">
      <c r="A518" s="10">
        <f t="shared" si="732"/>
        <v>498</v>
      </c>
      <c r="B518" s="23" t="s">
        <v>319</v>
      </c>
      <c r="C518" s="11" t="s">
        <v>625</v>
      </c>
      <c r="D518" s="11" t="s">
        <v>38</v>
      </c>
      <c r="E518" s="10" t="s">
        <v>27</v>
      </c>
      <c r="F518" s="10" t="s">
        <v>39</v>
      </c>
      <c r="G518" s="12">
        <f>21656.25+12343.75</f>
        <v>34000</v>
      </c>
      <c r="H518" s="12">
        <v>0</v>
      </c>
      <c r="I518" s="12">
        <v>0</v>
      </c>
      <c r="J518" s="12">
        <f t="shared" si="720"/>
        <v>975.8</v>
      </c>
      <c r="K518" s="12">
        <f t="shared" si="734"/>
        <v>2414</v>
      </c>
      <c r="L518" s="12">
        <f t="shared" si="735"/>
        <v>391</v>
      </c>
      <c r="M518" s="12">
        <f t="shared" si="736"/>
        <v>1033.5999999999999</v>
      </c>
      <c r="N518" s="12">
        <f t="shared" si="737"/>
        <v>2410.6000000000004</v>
      </c>
      <c r="O518" s="37">
        <v>0</v>
      </c>
      <c r="P518" s="12">
        <f t="shared" si="738"/>
        <v>7225</v>
      </c>
      <c r="Q518" s="37">
        <v>9479.8799999999992</v>
      </c>
      <c r="R518" s="28">
        <f t="shared" si="718"/>
        <v>11489.279999999999</v>
      </c>
      <c r="S518" s="28">
        <f t="shared" si="739"/>
        <v>5215.6000000000004</v>
      </c>
      <c r="T518" s="28">
        <f t="shared" si="725"/>
        <v>22510.720000000001</v>
      </c>
    </row>
    <row r="519" spans="1:20" s="13" customFormat="1" ht="12">
      <c r="A519" s="10">
        <f t="shared" si="732"/>
        <v>499</v>
      </c>
      <c r="B519" s="23" t="s">
        <v>319</v>
      </c>
      <c r="C519" s="11" t="s">
        <v>626</v>
      </c>
      <c r="D519" s="11" t="s">
        <v>108</v>
      </c>
      <c r="E519" s="10" t="s">
        <v>27</v>
      </c>
      <c r="F519" s="10" t="s">
        <v>28</v>
      </c>
      <c r="G519" s="12">
        <v>36750</v>
      </c>
      <c r="H519" s="12">
        <v>0</v>
      </c>
      <c r="I519" s="12">
        <v>0</v>
      </c>
      <c r="J519" s="12">
        <f t="shared" si="720"/>
        <v>1054.7249999999999</v>
      </c>
      <c r="K519" s="12">
        <f t="shared" si="734"/>
        <v>2609.2499999999995</v>
      </c>
      <c r="L519" s="12">
        <f t="shared" si="735"/>
        <v>422.625</v>
      </c>
      <c r="M519" s="12">
        <f t="shared" si="736"/>
        <v>1117.2</v>
      </c>
      <c r="N519" s="12">
        <f t="shared" si="737"/>
        <v>2605.5750000000003</v>
      </c>
      <c r="O519" s="37">
        <v>0</v>
      </c>
      <c r="P519" s="12">
        <f t="shared" si="738"/>
        <v>7809.375</v>
      </c>
      <c r="Q519" s="37">
        <v>3853.5</v>
      </c>
      <c r="R519" s="28">
        <f t="shared" si="718"/>
        <v>6025.4250000000002</v>
      </c>
      <c r="S519" s="28">
        <f t="shared" si="739"/>
        <v>5637.45</v>
      </c>
      <c r="T519" s="28">
        <f t="shared" si="725"/>
        <v>30724.575000000001</v>
      </c>
    </row>
    <row r="520" spans="1:20" s="13" customFormat="1" ht="12">
      <c r="A520" s="10">
        <f t="shared" si="732"/>
        <v>500</v>
      </c>
      <c r="B520" s="23" t="s">
        <v>319</v>
      </c>
      <c r="C520" s="11" t="s">
        <v>627</v>
      </c>
      <c r="D520" s="11" t="s">
        <v>108</v>
      </c>
      <c r="E520" s="10" t="s">
        <v>27</v>
      </c>
      <c r="F520" s="10" t="s">
        <v>28</v>
      </c>
      <c r="G520" s="12">
        <v>26250</v>
      </c>
      <c r="H520" s="12">
        <v>0</v>
      </c>
      <c r="I520" s="12">
        <v>0</v>
      </c>
      <c r="J520" s="12">
        <f t="shared" si="720"/>
        <v>753.375</v>
      </c>
      <c r="K520" s="12">
        <f t="shared" si="734"/>
        <v>1863.7499999999998</v>
      </c>
      <c r="L520" s="12">
        <f t="shared" si="735"/>
        <v>301.875</v>
      </c>
      <c r="M520" s="12">
        <f t="shared" si="736"/>
        <v>798</v>
      </c>
      <c r="N520" s="12">
        <f t="shared" si="737"/>
        <v>1861.1250000000002</v>
      </c>
      <c r="O520" s="37">
        <v>0</v>
      </c>
      <c r="P520" s="12">
        <f t="shared" si="738"/>
        <v>5578.125</v>
      </c>
      <c r="Q520" s="37">
        <v>15531.26</v>
      </c>
      <c r="R520" s="28">
        <f t="shared" si="718"/>
        <v>17082.635000000002</v>
      </c>
      <c r="S520" s="28">
        <f t="shared" si="739"/>
        <v>4026.75</v>
      </c>
      <c r="T520" s="28">
        <f t="shared" si="725"/>
        <v>9167.364999999998</v>
      </c>
    </row>
    <row r="521" spans="1:20" s="13" customFormat="1" ht="12">
      <c r="A521" s="10">
        <f t="shared" si="732"/>
        <v>501</v>
      </c>
      <c r="B521" s="23" t="s">
        <v>319</v>
      </c>
      <c r="C521" s="11" t="s">
        <v>628</v>
      </c>
      <c r="D521" s="11" t="s">
        <v>330</v>
      </c>
      <c r="E521" s="10" t="s">
        <v>27</v>
      </c>
      <c r="F521" s="10" t="s">
        <v>39</v>
      </c>
      <c r="G521" s="12">
        <v>30000</v>
      </c>
      <c r="H521" s="12">
        <v>0</v>
      </c>
      <c r="I521" s="12">
        <v>0</v>
      </c>
      <c r="J521" s="12">
        <f t="shared" si="720"/>
        <v>861</v>
      </c>
      <c r="K521" s="12">
        <f t="shared" si="734"/>
        <v>2130</v>
      </c>
      <c r="L521" s="12">
        <f t="shared" si="735"/>
        <v>345</v>
      </c>
      <c r="M521" s="12">
        <f t="shared" si="736"/>
        <v>912</v>
      </c>
      <c r="N521" s="12">
        <f t="shared" si="737"/>
        <v>2127</v>
      </c>
      <c r="O521" s="37">
        <v>0</v>
      </c>
      <c r="P521" s="12">
        <f t="shared" si="738"/>
        <v>6375</v>
      </c>
      <c r="Q521" s="35">
        <v>0</v>
      </c>
      <c r="R521" s="12">
        <f t="shared" si="718"/>
        <v>1773</v>
      </c>
      <c r="S521" s="12">
        <f t="shared" si="739"/>
        <v>4602</v>
      </c>
      <c r="T521" s="28">
        <f t="shared" si="725"/>
        <v>28227</v>
      </c>
    </row>
    <row r="522" spans="1:20" s="13" customFormat="1" ht="12">
      <c r="A522" s="10">
        <f t="shared" si="732"/>
        <v>502</v>
      </c>
      <c r="B522" s="23" t="s">
        <v>319</v>
      </c>
      <c r="C522" s="11" t="s">
        <v>629</v>
      </c>
      <c r="D522" s="11" t="s">
        <v>330</v>
      </c>
      <c r="E522" s="10" t="s">
        <v>27</v>
      </c>
      <c r="F522" s="10" t="s">
        <v>28</v>
      </c>
      <c r="G522" s="12">
        <v>30000</v>
      </c>
      <c r="H522" s="12">
        <v>0</v>
      </c>
      <c r="I522" s="12">
        <v>0</v>
      </c>
      <c r="J522" s="12">
        <f t="shared" si="720"/>
        <v>861</v>
      </c>
      <c r="K522" s="12">
        <f t="shared" si="734"/>
        <v>2130</v>
      </c>
      <c r="L522" s="12">
        <f t="shared" si="735"/>
        <v>345</v>
      </c>
      <c r="M522" s="12">
        <f t="shared" si="736"/>
        <v>912</v>
      </c>
      <c r="N522" s="12">
        <f t="shared" si="737"/>
        <v>2127</v>
      </c>
      <c r="O522" s="37">
        <v>0</v>
      </c>
      <c r="P522" s="12">
        <f t="shared" si="738"/>
        <v>6375</v>
      </c>
      <c r="Q522" s="35">
        <v>16099.13</v>
      </c>
      <c r="R522" s="12">
        <f t="shared" si="718"/>
        <v>17872.129999999997</v>
      </c>
      <c r="S522" s="12">
        <f t="shared" si="739"/>
        <v>4602</v>
      </c>
      <c r="T522" s="28">
        <f t="shared" si="725"/>
        <v>12127.870000000003</v>
      </c>
    </row>
    <row r="523" spans="1:20" s="13" customFormat="1" ht="12">
      <c r="A523" s="10">
        <f t="shared" si="732"/>
        <v>503</v>
      </c>
      <c r="B523" s="23" t="s">
        <v>319</v>
      </c>
      <c r="C523" s="11" t="s">
        <v>630</v>
      </c>
      <c r="D523" s="11" t="s">
        <v>330</v>
      </c>
      <c r="E523" s="10" t="s">
        <v>27</v>
      </c>
      <c r="F523" s="10" t="s">
        <v>28</v>
      </c>
      <c r="G523" s="12">
        <v>30000</v>
      </c>
      <c r="H523" s="12">
        <v>0</v>
      </c>
      <c r="I523" s="12">
        <v>0</v>
      </c>
      <c r="J523" s="12">
        <f t="shared" si="720"/>
        <v>861</v>
      </c>
      <c r="K523" s="12">
        <f t="shared" si="734"/>
        <v>2130</v>
      </c>
      <c r="L523" s="12">
        <f t="shared" si="735"/>
        <v>345</v>
      </c>
      <c r="M523" s="12">
        <f t="shared" si="736"/>
        <v>912</v>
      </c>
      <c r="N523" s="12">
        <f t="shared" si="737"/>
        <v>2127</v>
      </c>
      <c r="O523" s="37">
        <v>0</v>
      </c>
      <c r="P523" s="12">
        <f t="shared" si="738"/>
        <v>6375</v>
      </c>
      <c r="Q523" s="35">
        <v>1266</v>
      </c>
      <c r="R523" s="12">
        <f t="shared" si="718"/>
        <v>3039</v>
      </c>
      <c r="S523" s="12">
        <f t="shared" si="739"/>
        <v>4602</v>
      </c>
      <c r="T523" s="28">
        <f t="shared" si="725"/>
        <v>26961</v>
      </c>
    </row>
    <row r="524" spans="1:20" s="13" customFormat="1" ht="12">
      <c r="A524" s="10">
        <f t="shared" si="732"/>
        <v>504</v>
      </c>
      <c r="B524" s="23" t="s">
        <v>319</v>
      </c>
      <c r="C524" s="11" t="s">
        <v>631</v>
      </c>
      <c r="D524" s="11" t="s">
        <v>164</v>
      </c>
      <c r="E524" s="10" t="s">
        <v>27</v>
      </c>
      <c r="F524" s="10" t="s">
        <v>39</v>
      </c>
      <c r="G524" s="12">
        <v>30000</v>
      </c>
      <c r="H524" s="12">
        <v>0</v>
      </c>
      <c r="I524" s="12">
        <v>0</v>
      </c>
      <c r="J524" s="12">
        <f t="shared" si="720"/>
        <v>861</v>
      </c>
      <c r="K524" s="12">
        <f t="shared" si="734"/>
        <v>2130</v>
      </c>
      <c r="L524" s="12">
        <f t="shared" si="735"/>
        <v>345</v>
      </c>
      <c r="M524" s="12">
        <f t="shared" si="736"/>
        <v>912</v>
      </c>
      <c r="N524" s="12">
        <f t="shared" si="737"/>
        <v>2127</v>
      </c>
      <c r="O524" s="37">
        <v>0</v>
      </c>
      <c r="P524" s="12">
        <f t="shared" si="738"/>
        <v>6375</v>
      </c>
      <c r="Q524" s="35">
        <v>10672.3</v>
      </c>
      <c r="R524" s="12">
        <f t="shared" si="718"/>
        <v>12445.3</v>
      </c>
      <c r="S524" s="12">
        <f t="shared" si="739"/>
        <v>4602</v>
      </c>
      <c r="T524" s="28">
        <f t="shared" si="725"/>
        <v>17554.7</v>
      </c>
    </row>
    <row r="525" spans="1:20" s="13" customFormat="1" ht="12">
      <c r="A525" s="10">
        <f t="shared" si="732"/>
        <v>505</v>
      </c>
      <c r="B525" s="23" t="s">
        <v>319</v>
      </c>
      <c r="C525" s="11" t="s">
        <v>632</v>
      </c>
      <c r="D525" s="11" t="s">
        <v>164</v>
      </c>
      <c r="E525" s="10" t="s">
        <v>27</v>
      </c>
      <c r="F525" s="10" t="s">
        <v>28</v>
      </c>
      <c r="G525" s="12">
        <v>22000</v>
      </c>
      <c r="H525" s="12">
        <v>0</v>
      </c>
      <c r="I525" s="12">
        <v>0</v>
      </c>
      <c r="J525" s="12">
        <f t="shared" si="720"/>
        <v>631.4</v>
      </c>
      <c r="K525" s="12">
        <f t="shared" si="734"/>
        <v>1561.9999999999998</v>
      </c>
      <c r="L525" s="12">
        <f t="shared" si="735"/>
        <v>253</v>
      </c>
      <c r="M525" s="12">
        <f t="shared" si="736"/>
        <v>668.8</v>
      </c>
      <c r="N525" s="12">
        <f t="shared" si="737"/>
        <v>1559.8000000000002</v>
      </c>
      <c r="O525" s="37">
        <v>0</v>
      </c>
      <c r="P525" s="12">
        <f t="shared" si="738"/>
        <v>4675</v>
      </c>
      <c r="Q525" s="35">
        <v>14618.37</v>
      </c>
      <c r="R525" s="12">
        <f t="shared" si="718"/>
        <v>15918.57</v>
      </c>
      <c r="S525" s="12">
        <f t="shared" si="739"/>
        <v>3374.8</v>
      </c>
      <c r="T525" s="28">
        <f t="shared" si="725"/>
        <v>6081.43</v>
      </c>
    </row>
    <row r="526" spans="1:20" s="13" customFormat="1" ht="12">
      <c r="A526" s="10">
        <f t="shared" si="732"/>
        <v>506</v>
      </c>
      <c r="B526" s="23" t="s">
        <v>319</v>
      </c>
      <c r="C526" s="11" t="s">
        <v>633</v>
      </c>
      <c r="D526" s="11" t="s">
        <v>164</v>
      </c>
      <c r="E526" s="10" t="s">
        <v>27</v>
      </c>
      <c r="F526" s="10" t="s">
        <v>28</v>
      </c>
      <c r="G526" s="12">
        <v>22000</v>
      </c>
      <c r="H526" s="12">
        <v>0</v>
      </c>
      <c r="I526" s="12">
        <v>0</v>
      </c>
      <c r="J526" s="12">
        <f t="shared" si="720"/>
        <v>631.4</v>
      </c>
      <c r="K526" s="12">
        <f t="shared" si="734"/>
        <v>1561.9999999999998</v>
      </c>
      <c r="L526" s="12">
        <f t="shared" si="735"/>
        <v>253</v>
      </c>
      <c r="M526" s="12">
        <f t="shared" si="736"/>
        <v>668.8</v>
      </c>
      <c r="N526" s="12">
        <f t="shared" si="737"/>
        <v>1559.8000000000002</v>
      </c>
      <c r="O526" s="37">
        <v>0</v>
      </c>
      <c r="P526" s="12">
        <f t="shared" si="738"/>
        <v>4675</v>
      </c>
      <c r="Q526" s="35">
        <v>9387.31</v>
      </c>
      <c r="R526" s="12">
        <f t="shared" si="718"/>
        <v>10687.509999999998</v>
      </c>
      <c r="S526" s="12">
        <f t="shared" si="739"/>
        <v>3374.8</v>
      </c>
      <c r="T526" s="28">
        <f t="shared" si="725"/>
        <v>11312.490000000002</v>
      </c>
    </row>
    <row r="527" spans="1:20" s="13" customFormat="1" ht="12">
      <c r="A527" s="10">
        <f t="shared" si="732"/>
        <v>507</v>
      </c>
      <c r="B527" s="23" t="s">
        <v>319</v>
      </c>
      <c r="C527" s="11" t="s">
        <v>634</v>
      </c>
      <c r="D527" s="11" t="s">
        <v>164</v>
      </c>
      <c r="E527" s="10" t="s">
        <v>27</v>
      </c>
      <c r="F527" s="10" t="s">
        <v>39</v>
      </c>
      <c r="G527" s="12">
        <v>22000</v>
      </c>
      <c r="H527" s="12">
        <v>0</v>
      </c>
      <c r="I527" s="12">
        <v>0</v>
      </c>
      <c r="J527" s="12">
        <f t="shared" si="720"/>
        <v>631.4</v>
      </c>
      <c r="K527" s="12">
        <f t="shared" si="734"/>
        <v>1561.9999999999998</v>
      </c>
      <c r="L527" s="12">
        <f t="shared" si="735"/>
        <v>253</v>
      </c>
      <c r="M527" s="12">
        <f t="shared" si="736"/>
        <v>668.8</v>
      </c>
      <c r="N527" s="12">
        <f t="shared" si="737"/>
        <v>1559.8000000000002</v>
      </c>
      <c r="O527" s="37">
        <v>0</v>
      </c>
      <c r="P527" s="12">
        <f t="shared" si="738"/>
        <v>4675</v>
      </c>
      <c r="Q527" s="35">
        <v>11237.25</v>
      </c>
      <c r="R527" s="12">
        <f t="shared" si="718"/>
        <v>12537.45</v>
      </c>
      <c r="S527" s="12">
        <f t="shared" si="739"/>
        <v>3374.8</v>
      </c>
      <c r="T527" s="28">
        <f t="shared" si="725"/>
        <v>9462.5499999999993</v>
      </c>
    </row>
    <row r="528" spans="1:20" s="13" customFormat="1" ht="12">
      <c r="A528" s="10">
        <f t="shared" si="732"/>
        <v>508</v>
      </c>
      <c r="B528" s="23" t="s">
        <v>319</v>
      </c>
      <c r="C528" s="11" t="s">
        <v>635</v>
      </c>
      <c r="D528" s="11" t="s">
        <v>164</v>
      </c>
      <c r="E528" s="10" t="s">
        <v>27</v>
      </c>
      <c r="F528" s="10" t="s">
        <v>39</v>
      </c>
      <c r="G528" s="12">
        <v>22000</v>
      </c>
      <c r="H528" s="12">
        <v>0</v>
      </c>
      <c r="I528" s="12">
        <v>0</v>
      </c>
      <c r="J528" s="12">
        <f t="shared" si="720"/>
        <v>631.4</v>
      </c>
      <c r="K528" s="12">
        <f t="shared" si="734"/>
        <v>1561.9999999999998</v>
      </c>
      <c r="L528" s="12">
        <f t="shared" si="735"/>
        <v>253</v>
      </c>
      <c r="M528" s="12">
        <f t="shared" si="736"/>
        <v>668.8</v>
      </c>
      <c r="N528" s="12">
        <f t="shared" si="737"/>
        <v>1559.8000000000002</v>
      </c>
      <c r="O528" s="37">
        <v>0</v>
      </c>
      <c r="P528" s="12">
        <f t="shared" si="738"/>
        <v>4675</v>
      </c>
      <c r="Q528" s="35">
        <v>0</v>
      </c>
      <c r="R528" s="12">
        <f t="shared" si="718"/>
        <v>1300.1999999999998</v>
      </c>
      <c r="S528" s="12">
        <f t="shared" si="739"/>
        <v>3374.8</v>
      </c>
      <c r="T528" s="28">
        <f t="shared" si="725"/>
        <v>20699.8</v>
      </c>
    </row>
    <row r="529" spans="1:20" s="13" customFormat="1" ht="12">
      <c r="A529" s="10">
        <f t="shared" si="732"/>
        <v>509</v>
      </c>
      <c r="B529" s="23" t="s">
        <v>319</v>
      </c>
      <c r="C529" s="11" t="s">
        <v>636</v>
      </c>
      <c r="D529" s="11" t="s">
        <v>164</v>
      </c>
      <c r="E529" s="10" t="s">
        <v>27</v>
      </c>
      <c r="F529" s="10" t="s">
        <v>39</v>
      </c>
      <c r="G529" s="12">
        <v>22000</v>
      </c>
      <c r="H529" s="12">
        <v>0</v>
      </c>
      <c r="I529" s="12">
        <v>0</v>
      </c>
      <c r="J529" s="12">
        <f t="shared" si="720"/>
        <v>631.4</v>
      </c>
      <c r="K529" s="12">
        <f t="shared" si="734"/>
        <v>1561.9999999999998</v>
      </c>
      <c r="L529" s="12">
        <f t="shared" si="735"/>
        <v>253</v>
      </c>
      <c r="M529" s="12">
        <f t="shared" si="736"/>
        <v>668.8</v>
      </c>
      <c r="N529" s="12">
        <f t="shared" si="737"/>
        <v>1559.8000000000002</v>
      </c>
      <c r="O529" s="37">
        <v>0</v>
      </c>
      <c r="P529" s="12">
        <f t="shared" si="738"/>
        <v>4675</v>
      </c>
      <c r="Q529" s="35">
        <v>906</v>
      </c>
      <c r="R529" s="12">
        <f t="shared" si="718"/>
        <v>2206.1999999999998</v>
      </c>
      <c r="S529" s="12">
        <f t="shared" si="739"/>
        <v>3374.8</v>
      </c>
      <c r="T529" s="28">
        <f t="shared" si="725"/>
        <v>19793.8</v>
      </c>
    </row>
    <row r="530" spans="1:20" s="13" customFormat="1" ht="12">
      <c r="A530" s="10">
        <f t="shared" si="732"/>
        <v>510</v>
      </c>
      <c r="B530" s="23" t="s">
        <v>319</v>
      </c>
      <c r="C530" s="11" t="s">
        <v>637</v>
      </c>
      <c r="D530" s="11" t="s">
        <v>164</v>
      </c>
      <c r="E530" s="10" t="s">
        <v>27</v>
      </c>
      <c r="F530" s="10" t="s">
        <v>39</v>
      </c>
      <c r="G530" s="12">
        <v>22000</v>
      </c>
      <c r="H530" s="12">
        <v>0</v>
      </c>
      <c r="I530" s="12">
        <v>0</v>
      </c>
      <c r="J530" s="12">
        <f t="shared" si="720"/>
        <v>631.4</v>
      </c>
      <c r="K530" s="12">
        <f t="shared" si="734"/>
        <v>1561.9999999999998</v>
      </c>
      <c r="L530" s="12">
        <f t="shared" si="735"/>
        <v>253</v>
      </c>
      <c r="M530" s="12">
        <f t="shared" si="736"/>
        <v>668.8</v>
      </c>
      <c r="N530" s="12">
        <f t="shared" si="737"/>
        <v>1559.8000000000002</v>
      </c>
      <c r="O530" s="37">
        <v>0</v>
      </c>
      <c r="P530" s="12">
        <f t="shared" si="738"/>
        <v>4675</v>
      </c>
      <c r="Q530" s="35">
        <v>0</v>
      </c>
      <c r="R530" s="12">
        <f t="shared" si="718"/>
        <v>1300.1999999999998</v>
      </c>
      <c r="S530" s="12">
        <f t="shared" si="739"/>
        <v>3374.8</v>
      </c>
      <c r="T530" s="28">
        <f t="shared" si="725"/>
        <v>20699.8</v>
      </c>
    </row>
    <row r="531" spans="1:20" s="13" customFormat="1" ht="12">
      <c r="A531" s="10">
        <f t="shared" si="732"/>
        <v>511</v>
      </c>
      <c r="B531" s="23" t="s">
        <v>319</v>
      </c>
      <c r="C531" s="11" t="s">
        <v>638</v>
      </c>
      <c r="D531" s="11" t="s">
        <v>164</v>
      </c>
      <c r="E531" s="10" t="s">
        <v>27</v>
      </c>
      <c r="F531" s="10" t="s">
        <v>28</v>
      </c>
      <c r="G531" s="12">
        <v>22000</v>
      </c>
      <c r="H531" s="12">
        <v>0</v>
      </c>
      <c r="I531" s="12">
        <v>0</v>
      </c>
      <c r="J531" s="12">
        <f t="shared" si="720"/>
        <v>631.4</v>
      </c>
      <c r="K531" s="12">
        <f t="shared" si="734"/>
        <v>1561.9999999999998</v>
      </c>
      <c r="L531" s="12">
        <f t="shared" si="735"/>
        <v>253</v>
      </c>
      <c r="M531" s="12">
        <f t="shared" si="736"/>
        <v>668.8</v>
      </c>
      <c r="N531" s="12">
        <f t="shared" si="737"/>
        <v>1559.8000000000002</v>
      </c>
      <c r="O531" s="37">
        <v>0</v>
      </c>
      <c r="P531" s="12">
        <f t="shared" si="738"/>
        <v>4675</v>
      </c>
      <c r="Q531" s="35">
        <v>2666</v>
      </c>
      <c r="R531" s="12">
        <f t="shared" si="718"/>
        <v>3966.2</v>
      </c>
      <c r="S531" s="12">
        <f t="shared" si="739"/>
        <v>3374.8</v>
      </c>
      <c r="T531" s="28">
        <f t="shared" si="725"/>
        <v>18033.8</v>
      </c>
    </row>
    <row r="532" spans="1:20" s="13" customFormat="1" ht="12">
      <c r="A532" s="10">
        <f t="shared" si="732"/>
        <v>512</v>
      </c>
      <c r="B532" s="23" t="s">
        <v>319</v>
      </c>
      <c r="C532" s="11" t="s">
        <v>639</v>
      </c>
      <c r="D532" s="11" t="s">
        <v>164</v>
      </c>
      <c r="E532" s="10" t="s">
        <v>27</v>
      </c>
      <c r="F532" s="10" t="s">
        <v>28</v>
      </c>
      <c r="G532" s="12">
        <v>22000</v>
      </c>
      <c r="H532" s="12">
        <v>0</v>
      </c>
      <c r="I532" s="12">
        <v>0</v>
      </c>
      <c r="J532" s="12">
        <f t="shared" si="720"/>
        <v>631.4</v>
      </c>
      <c r="K532" s="12">
        <f t="shared" si="734"/>
        <v>1561.9999999999998</v>
      </c>
      <c r="L532" s="12">
        <f t="shared" si="735"/>
        <v>253</v>
      </c>
      <c r="M532" s="12">
        <f t="shared" si="736"/>
        <v>668.8</v>
      </c>
      <c r="N532" s="12">
        <f t="shared" si="737"/>
        <v>1559.8000000000002</v>
      </c>
      <c r="O532" s="37">
        <v>0</v>
      </c>
      <c r="P532" s="12">
        <f t="shared" si="738"/>
        <v>4675</v>
      </c>
      <c r="Q532" s="35">
        <v>0</v>
      </c>
      <c r="R532" s="12">
        <f t="shared" si="718"/>
        <v>1300.1999999999998</v>
      </c>
      <c r="S532" s="12">
        <f t="shared" si="739"/>
        <v>3374.8</v>
      </c>
      <c r="T532" s="28">
        <f t="shared" si="725"/>
        <v>20699.8</v>
      </c>
    </row>
    <row r="533" spans="1:20" s="13" customFormat="1" ht="12">
      <c r="A533" s="10">
        <f t="shared" si="732"/>
        <v>513</v>
      </c>
      <c r="B533" s="23" t="s">
        <v>319</v>
      </c>
      <c r="C533" s="11" t="s">
        <v>640</v>
      </c>
      <c r="D533" s="11" t="s">
        <v>164</v>
      </c>
      <c r="E533" s="10" t="s">
        <v>27</v>
      </c>
      <c r="F533" s="10" t="s">
        <v>28</v>
      </c>
      <c r="G533" s="12">
        <v>22000</v>
      </c>
      <c r="H533" s="12">
        <v>0</v>
      </c>
      <c r="I533" s="12">
        <v>0</v>
      </c>
      <c r="J533" s="12">
        <f t="shared" si="720"/>
        <v>631.4</v>
      </c>
      <c r="K533" s="12">
        <f t="shared" si="734"/>
        <v>1561.9999999999998</v>
      </c>
      <c r="L533" s="12">
        <f t="shared" si="735"/>
        <v>253</v>
      </c>
      <c r="M533" s="12">
        <f t="shared" si="736"/>
        <v>668.8</v>
      </c>
      <c r="N533" s="12">
        <f t="shared" si="737"/>
        <v>1559.8000000000002</v>
      </c>
      <c r="O533" s="37">
        <v>0</v>
      </c>
      <c r="P533" s="12">
        <f t="shared" si="738"/>
        <v>4675</v>
      </c>
      <c r="Q533" s="35">
        <v>15459.27</v>
      </c>
      <c r="R533" s="12">
        <f t="shared" si="718"/>
        <v>16759.47</v>
      </c>
      <c r="S533" s="12">
        <f t="shared" si="739"/>
        <v>3374.8</v>
      </c>
      <c r="T533" s="28">
        <f t="shared" si="725"/>
        <v>5240.5299999999988</v>
      </c>
    </row>
    <row r="534" spans="1:20" s="13" customFormat="1" ht="12">
      <c r="A534" s="10">
        <f t="shared" si="732"/>
        <v>514</v>
      </c>
      <c r="B534" s="23" t="s">
        <v>319</v>
      </c>
      <c r="C534" s="11" t="s">
        <v>641</v>
      </c>
      <c r="D534" s="11" t="s">
        <v>164</v>
      </c>
      <c r="E534" s="10" t="s">
        <v>27</v>
      </c>
      <c r="F534" s="10" t="s">
        <v>39</v>
      </c>
      <c r="G534" s="12">
        <v>22000</v>
      </c>
      <c r="H534" s="12">
        <v>0</v>
      </c>
      <c r="I534" s="12">
        <v>0</v>
      </c>
      <c r="J534" s="12">
        <f t="shared" si="720"/>
        <v>631.4</v>
      </c>
      <c r="K534" s="12">
        <f t="shared" si="734"/>
        <v>1561.9999999999998</v>
      </c>
      <c r="L534" s="12">
        <f t="shared" si="735"/>
        <v>253</v>
      </c>
      <c r="M534" s="12">
        <f t="shared" si="736"/>
        <v>668.8</v>
      </c>
      <c r="N534" s="12">
        <f t="shared" si="737"/>
        <v>1559.8000000000002</v>
      </c>
      <c r="O534" s="37">
        <v>0</v>
      </c>
      <c r="P534" s="12">
        <f t="shared" si="738"/>
        <v>4675</v>
      </c>
      <c r="Q534" s="37">
        <v>15310.65</v>
      </c>
      <c r="R534" s="28">
        <f t="shared" si="718"/>
        <v>16610.849999999999</v>
      </c>
      <c r="S534" s="28">
        <f t="shared" si="739"/>
        <v>3374.8</v>
      </c>
      <c r="T534" s="28">
        <f t="shared" si="725"/>
        <v>5389.1500000000015</v>
      </c>
    </row>
    <row r="535" spans="1:20" s="13" customFormat="1" ht="12">
      <c r="A535" s="10">
        <f t="shared" si="732"/>
        <v>515</v>
      </c>
      <c r="B535" s="23" t="s">
        <v>319</v>
      </c>
      <c r="C535" s="11" t="s">
        <v>642</v>
      </c>
      <c r="D535" s="11" t="s">
        <v>164</v>
      </c>
      <c r="E535" s="10" t="s">
        <v>27</v>
      </c>
      <c r="F535" s="10" t="s">
        <v>28</v>
      </c>
      <c r="G535" s="12">
        <v>22000</v>
      </c>
      <c r="H535" s="12">
        <v>0</v>
      </c>
      <c r="I535" s="12">
        <v>0</v>
      </c>
      <c r="J535" s="12">
        <f t="shared" si="720"/>
        <v>631.4</v>
      </c>
      <c r="K535" s="12">
        <f t="shared" si="734"/>
        <v>1561.9999999999998</v>
      </c>
      <c r="L535" s="12">
        <f t="shared" si="735"/>
        <v>253</v>
      </c>
      <c r="M535" s="12">
        <f t="shared" si="736"/>
        <v>668.8</v>
      </c>
      <c r="N535" s="12">
        <f t="shared" si="737"/>
        <v>1559.8000000000002</v>
      </c>
      <c r="O535" s="37">
        <v>0</v>
      </c>
      <c r="P535" s="12">
        <f t="shared" si="738"/>
        <v>4675</v>
      </c>
      <c r="Q535" s="35">
        <v>12837.5</v>
      </c>
      <c r="R535" s="12">
        <f t="shared" si="718"/>
        <v>14137.7</v>
      </c>
      <c r="S535" s="12">
        <f t="shared" si="739"/>
        <v>3374.8</v>
      </c>
      <c r="T535" s="28">
        <f t="shared" si="725"/>
        <v>7862.2999999999993</v>
      </c>
    </row>
    <row r="536" spans="1:20" s="13" customFormat="1" ht="12">
      <c r="A536" s="10">
        <f t="shared" si="732"/>
        <v>516</v>
      </c>
      <c r="B536" s="23" t="s">
        <v>319</v>
      </c>
      <c r="C536" s="11" t="s">
        <v>643</v>
      </c>
      <c r="D536" s="11" t="s">
        <v>164</v>
      </c>
      <c r="E536" s="10" t="s">
        <v>27</v>
      </c>
      <c r="F536" s="10" t="s">
        <v>28</v>
      </c>
      <c r="G536" s="12">
        <v>22000</v>
      </c>
      <c r="H536" s="12">
        <v>0</v>
      </c>
      <c r="I536" s="12">
        <v>0</v>
      </c>
      <c r="J536" s="12">
        <f t="shared" si="720"/>
        <v>631.4</v>
      </c>
      <c r="K536" s="12">
        <f t="shared" si="734"/>
        <v>1561.9999999999998</v>
      </c>
      <c r="L536" s="12">
        <f t="shared" si="735"/>
        <v>253</v>
      </c>
      <c r="M536" s="12">
        <f t="shared" si="736"/>
        <v>668.8</v>
      </c>
      <c r="N536" s="12">
        <f t="shared" si="737"/>
        <v>1559.8000000000002</v>
      </c>
      <c r="O536" s="37">
        <v>0</v>
      </c>
      <c r="P536" s="12">
        <f t="shared" si="738"/>
        <v>4675</v>
      </c>
      <c r="Q536" s="37">
        <v>6466.7</v>
      </c>
      <c r="R536" s="28">
        <f t="shared" si="718"/>
        <v>7766.9</v>
      </c>
      <c r="S536" s="28">
        <f t="shared" si="739"/>
        <v>3374.8</v>
      </c>
      <c r="T536" s="28">
        <f t="shared" si="725"/>
        <v>14233.1</v>
      </c>
    </row>
    <row r="537" spans="1:20" s="13" customFormat="1" ht="12">
      <c r="A537" s="10">
        <f t="shared" si="732"/>
        <v>517</v>
      </c>
      <c r="B537" s="23" t="s">
        <v>319</v>
      </c>
      <c r="C537" s="11" t="s">
        <v>644</v>
      </c>
      <c r="D537" s="11" t="s">
        <v>164</v>
      </c>
      <c r="E537" s="10" t="s">
        <v>27</v>
      </c>
      <c r="F537" s="10" t="s">
        <v>28</v>
      </c>
      <c r="G537" s="12">
        <v>22000</v>
      </c>
      <c r="H537" s="12">
        <v>0</v>
      </c>
      <c r="I537" s="12">
        <v>0</v>
      </c>
      <c r="J537" s="12">
        <f t="shared" si="720"/>
        <v>631.4</v>
      </c>
      <c r="K537" s="12">
        <f t="shared" si="734"/>
        <v>1561.9999999999998</v>
      </c>
      <c r="L537" s="12">
        <f t="shared" si="735"/>
        <v>253</v>
      </c>
      <c r="M537" s="12">
        <f t="shared" si="736"/>
        <v>668.8</v>
      </c>
      <c r="N537" s="12">
        <f t="shared" si="737"/>
        <v>1559.8000000000002</v>
      </c>
      <c r="O537" s="37">
        <v>0</v>
      </c>
      <c r="P537" s="12">
        <f t="shared" si="738"/>
        <v>4675</v>
      </c>
      <c r="Q537" s="35">
        <v>0</v>
      </c>
      <c r="R537" s="12">
        <f t="shared" si="718"/>
        <v>1300.1999999999998</v>
      </c>
      <c r="S537" s="12">
        <f t="shared" si="739"/>
        <v>3374.8</v>
      </c>
      <c r="T537" s="28">
        <f t="shared" si="725"/>
        <v>20699.8</v>
      </c>
    </row>
    <row r="538" spans="1:20" s="30" customFormat="1" ht="12">
      <c r="A538" s="10">
        <f t="shared" si="732"/>
        <v>518</v>
      </c>
      <c r="B538" s="23" t="s">
        <v>319</v>
      </c>
      <c r="C538" s="11" t="s">
        <v>645</v>
      </c>
      <c r="D538" s="11" t="s">
        <v>164</v>
      </c>
      <c r="E538" s="10" t="s">
        <v>27</v>
      </c>
      <c r="F538" s="10" t="s">
        <v>28</v>
      </c>
      <c r="G538" s="12">
        <v>22000</v>
      </c>
      <c r="H538" s="12">
        <v>0</v>
      </c>
      <c r="I538" s="12">
        <v>0</v>
      </c>
      <c r="J538" s="12">
        <f t="shared" si="720"/>
        <v>631.4</v>
      </c>
      <c r="K538" s="12">
        <f t="shared" si="734"/>
        <v>1561.9999999999998</v>
      </c>
      <c r="L538" s="12">
        <f t="shared" si="735"/>
        <v>253</v>
      </c>
      <c r="M538" s="12">
        <f t="shared" si="736"/>
        <v>668.8</v>
      </c>
      <c r="N538" s="12">
        <f t="shared" si="737"/>
        <v>1559.8000000000002</v>
      </c>
      <c r="O538" s="37">
        <v>0</v>
      </c>
      <c r="P538" s="12">
        <f t="shared" si="738"/>
        <v>4675</v>
      </c>
      <c r="Q538" s="35">
        <v>0</v>
      </c>
      <c r="R538" s="12">
        <f t="shared" si="718"/>
        <v>1300.1999999999998</v>
      </c>
      <c r="S538" s="12">
        <f t="shared" si="739"/>
        <v>3374.8</v>
      </c>
      <c r="T538" s="28">
        <f t="shared" si="725"/>
        <v>20699.8</v>
      </c>
    </row>
    <row r="539" spans="1:20" s="13" customFormat="1" ht="12">
      <c r="A539" s="10">
        <f t="shared" si="732"/>
        <v>519</v>
      </c>
      <c r="B539" s="23" t="s">
        <v>319</v>
      </c>
      <c r="C539" s="11" t="s">
        <v>646</v>
      </c>
      <c r="D539" s="11" t="s">
        <v>164</v>
      </c>
      <c r="E539" s="10" t="s">
        <v>27</v>
      </c>
      <c r="F539" s="10" t="s">
        <v>39</v>
      </c>
      <c r="G539" s="12">
        <v>22000</v>
      </c>
      <c r="H539" s="12">
        <v>0</v>
      </c>
      <c r="I539" s="12">
        <v>0</v>
      </c>
      <c r="J539" s="12">
        <f t="shared" si="720"/>
        <v>631.4</v>
      </c>
      <c r="K539" s="12">
        <f t="shared" si="734"/>
        <v>1561.9999999999998</v>
      </c>
      <c r="L539" s="12">
        <f t="shared" si="735"/>
        <v>253</v>
      </c>
      <c r="M539" s="12">
        <f t="shared" si="736"/>
        <v>668.8</v>
      </c>
      <c r="N539" s="12">
        <f t="shared" si="737"/>
        <v>1559.8000000000002</v>
      </c>
      <c r="O539" s="37">
        <v>0</v>
      </c>
      <c r="P539" s="12">
        <f t="shared" si="738"/>
        <v>4675</v>
      </c>
      <c r="Q539" s="35">
        <v>0</v>
      </c>
      <c r="R539" s="12">
        <f t="shared" si="718"/>
        <v>1300.1999999999998</v>
      </c>
      <c r="S539" s="12">
        <f t="shared" si="739"/>
        <v>3374.8</v>
      </c>
      <c r="T539" s="28">
        <f t="shared" si="725"/>
        <v>20699.8</v>
      </c>
    </row>
    <row r="540" spans="1:20" s="13" customFormat="1" ht="12">
      <c r="A540" s="10">
        <f t="shared" si="732"/>
        <v>520</v>
      </c>
      <c r="B540" s="23" t="s">
        <v>319</v>
      </c>
      <c r="C540" s="11" t="s">
        <v>647</v>
      </c>
      <c r="D540" s="11" t="s">
        <v>164</v>
      </c>
      <c r="E540" s="10" t="s">
        <v>27</v>
      </c>
      <c r="F540" s="10" t="s">
        <v>39</v>
      </c>
      <c r="G540" s="12">
        <v>22000</v>
      </c>
      <c r="H540" s="12">
        <v>0</v>
      </c>
      <c r="I540" s="12">
        <v>0</v>
      </c>
      <c r="J540" s="12">
        <f t="shared" si="720"/>
        <v>631.4</v>
      </c>
      <c r="K540" s="12">
        <f t="shared" si="734"/>
        <v>1561.9999999999998</v>
      </c>
      <c r="L540" s="12">
        <f t="shared" si="735"/>
        <v>253</v>
      </c>
      <c r="M540" s="12">
        <f t="shared" si="736"/>
        <v>668.8</v>
      </c>
      <c r="N540" s="12">
        <f t="shared" si="737"/>
        <v>1559.8000000000002</v>
      </c>
      <c r="O540" s="37">
        <v>0</v>
      </c>
      <c r="P540" s="12">
        <f t="shared" si="738"/>
        <v>4675</v>
      </c>
      <c r="Q540" s="35">
        <v>0</v>
      </c>
      <c r="R540" s="12">
        <f t="shared" si="718"/>
        <v>1300.1999999999998</v>
      </c>
      <c r="S540" s="12">
        <f t="shared" si="739"/>
        <v>3374.8</v>
      </c>
      <c r="T540" s="28">
        <f t="shared" si="725"/>
        <v>20699.8</v>
      </c>
    </row>
    <row r="541" spans="1:20" s="13" customFormat="1" ht="12">
      <c r="A541" s="10">
        <f t="shared" si="732"/>
        <v>521</v>
      </c>
      <c r="B541" s="23" t="s">
        <v>319</v>
      </c>
      <c r="C541" s="36" t="s">
        <v>648</v>
      </c>
      <c r="D541" s="36" t="s">
        <v>164</v>
      </c>
      <c r="E541" s="15" t="s">
        <v>27</v>
      </c>
      <c r="F541" s="15" t="s">
        <v>39</v>
      </c>
      <c r="G541" s="28">
        <v>22000</v>
      </c>
      <c r="H541" s="28">
        <v>0</v>
      </c>
      <c r="I541" s="28">
        <v>0</v>
      </c>
      <c r="J541" s="28">
        <f t="shared" si="720"/>
        <v>631.4</v>
      </c>
      <c r="K541" s="28">
        <f t="shared" si="734"/>
        <v>1561.9999999999998</v>
      </c>
      <c r="L541" s="28">
        <f t="shared" si="735"/>
        <v>253</v>
      </c>
      <c r="M541" s="28">
        <f t="shared" si="736"/>
        <v>668.8</v>
      </c>
      <c r="N541" s="28">
        <f t="shared" si="737"/>
        <v>1559.8000000000002</v>
      </c>
      <c r="O541" s="37">
        <v>0</v>
      </c>
      <c r="P541" s="28">
        <f t="shared" si="738"/>
        <v>4675</v>
      </c>
      <c r="Q541" s="35">
        <v>0</v>
      </c>
      <c r="R541" s="28">
        <f t="shared" si="718"/>
        <v>1300.1999999999998</v>
      </c>
      <c r="S541" s="28">
        <f t="shared" si="739"/>
        <v>3374.8</v>
      </c>
      <c r="T541" s="28">
        <f t="shared" si="725"/>
        <v>20699.8</v>
      </c>
    </row>
    <row r="542" spans="1:20" s="13" customFormat="1" ht="12">
      <c r="A542" s="10">
        <f t="shared" si="732"/>
        <v>522</v>
      </c>
      <c r="B542" s="23" t="s">
        <v>319</v>
      </c>
      <c r="C542" s="11" t="s">
        <v>649</v>
      </c>
      <c r="D542" s="11" t="s">
        <v>164</v>
      </c>
      <c r="E542" s="10" t="s">
        <v>27</v>
      </c>
      <c r="F542" s="10" t="s">
        <v>28</v>
      </c>
      <c r="G542" s="12">
        <v>22000</v>
      </c>
      <c r="H542" s="12">
        <v>0</v>
      </c>
      <c r="I542" s="12">
        <v>0</v>
      </c>
      <c r="J542" s="12">
        <f t="shared" si="720"/>
        <v>631.4</v>
      </c>
      <c r="K542" s="12">
        <f t="shared" si="734"/>
        <v>1561.9999999999998</v>
      </c>
      <c r="L542" s="12">
        <f t="shared" si="735"/>
        <v>253</v>
      </c>
      <c r="M542" s="12">
        <f t="shared" si="736"/>
        <v>668.8</v>
      </c>
      <c r="N542" s="12">
        <f t="shared" si="737"/>
        <v>1559.8000000000002</v>
      </c>
      <c r="O542" s="37">
        <v>0</v>
      </c>
      <c r="P542" s="12">
        <f t="shared" si="738"/>
        <v>4675</v>
      </c>
      <c r="Q542" s="35">
        <v>0</v>
      </c>
      <c r="R542" s="12">
        <f t="shared" si="718"/>
        <v>1300.1999999999998</v>
      </c>
      <c r="S542" s="12">
        <f t="shared" si="739"/>
        <v>3374.8</v>
      </c>
      <c r="T542" s="28">
        <f t="shared" si="725"/>
        <v>20699.8</v>
      </c>
    </row>
    <row r="543" spans="1:20" s="13" customFormat="1" ht="12">
      <c r="A543" s="10">
        <f t="shared" si="732"/>
        <v>523</v>
      </c>
      <c r="B543" s="23" t="s">
        <v>319</v>
      </c>
      <c r="C543" s="11" t="s">
        <v>650</v>
      </c>
      <c r="D543" s="11" t="s">
        <v>164</v>
      </c>
      <c r="E543" s="10" t="s">
        <v>27</v>
      </c>
      <c r="F543" s="10" t="s">
        <v>28</v>
      </c>
      <c r="G543" s="12">
        <v>22000</v>
      </c>
      <c r="H543" s="12">
        <v>0</v>
      </c>
      <c r="I543" s="12">
        <v>0</v>
      </c>
      <c r="J543" s="12">
        <f t="shared" si="720"/>
        <v>631.4</v>
      </c>
      <c r="K543" s="12">
        <f t="shared" si="734"/>
        <v>1561.9999999999998</v>
      </c>
      <c r="L543" s="12">
        <f t="shared" si="735"/>
        <v>253</v>
      </c>
      <c r="M543" s="12">
        <f t="shared" si="736"/>
        <v>668.8</v>
      </c>
      <c r="N543" s="12">
        <f t="shared" si="737"/>
        <v>1559.8000000000002</v>
      </c>
      <c r="O543" s="37">
        <v>0</v>
      </c>
      <c r="P543" s="12">
        <f t="shared" si="738"/>
        <v>4675</v>
      </c>
      <c r="Q543" s="35">
        <v>1746</v>
      </c>
      <c r="R543" s="12">
        <f t="shared" si="718"/>
        <v>3046.2</v>
      </c>
      <c r="S543" s="12">
        <f t="shared" si="739"/>
        <v>3374.8</v>
      </c>
      <c r="T543" s="28">
        <f t="shared" si="725"/>
        <v>18953.8</v>
      </c>
    </row>
    <row r="544" spans="1:20" s="13" customFormat="1" ht="12">
      <c r="A544" s="10">
        <f t="shared" si="732"/>
        <v>524</v>
      </c>
      <c r="B544" s="23" t="s">
        <v>319</v>
      </c>
      <c r="C544" s="11" t="s">
        <v>651</v>
      </c>
      <c r="D544" s="11" t="s">
        <v>164</v>
      </c>
      <c r="E544" s="10" t="s">
        <v>27</v>
      </c>
      <c r="F544" s="10" t="s">
        <v>39</v>
      </c>
      <c r="G544" s="12">
        <v>22000</v>
      </c>
      <c r="H544" s="12">
        <v>0</v>
      </c>
      <c r="I544" s="12">
        <v>0</v>
      </c>
      <c r="J544" s="12">
        <f t="shared" si="720"/>
        <v>631.4</v>
      </c>
      <c r="K544" s="12">
        <f t="shared" si="734"/>
        <v>1561.9999999999998</v>
      </c>
      <c r="L544" s="12">
        <f t="shared" si="735"/>
        <v>253</v>
      </c>
      <c r="M544" s="12">
        <f t="shared" si="736"/>
        <v>668.8</v>
      </c>
      <c r="N544" s="12">
        <f t="shared" si="737"/>
        <v>1559.8000000000002</v>
      </c>
      <c r="O544" s="37">
        <v>0</v>
      </c>
      <c r="P544" s="12">
        <f t="shared" si="738"/>
        <v>4675</v>
      </c>
      <c r="Q544" s="35">
        <v>14710.61</v>
      </c>
      <c r="R544" s="12">
        <f t="shared" si="718"/>
        <v>16010.810000000001</v>
      </c>
      <c r="S544" s="12">
        <f t="shared" si="739"/>
        <v>3374.8</v>
      </c>
      <c r="T544" s="28">
        <f t="shared" si="725"/>
        <v>5989.1899999999987</v>
      </c>
    </row>
    <row r="545" spans="1:20" s="13" customFormat="1" ht="12">
      <c r="A545" s="10">
        <f t="shared" si="732"/>
        <v>525</v>
      </c>
      <c r="B545" s="23" t="s">
        <v>319</v>
      </c>
      <c r="C545" s="11" t="s">
        <v>652</v>
      </c>
      <c r="D545" s="11" t="s">
        <v>164</v>
      </c>
      <c r="E545" s="10" t="s">
        <v>27</v>
      </c>
      <c r="F545" s="10" t="s">
        <v>28</v>
      </c>
      <c r="G545" s="12">
        <v>22000</v>
      </c>
      <c r="H545" s="12">
        <v>0</v>
      </c>
      <c r="I545" s="12">
        <v>0</v>
      </c>
      <c r="J545" s="12">
        <f t="shared" si="720"/>
        <v>631.4</v>
      </c>
      <c r="K545" s="12">
        <f t="shared" si="734"/>
        <v>1561.9999999999998</v>
      </c>
      <c r="L545" s="12">
        <f t="shared" si="735"/>
        <v>253</v>
      </c>
      <c r="M545" s="12">
        <f t="shared" si="736"/>
        <v>668.8</v>
      </c>
      <c r="N545" s="12">
        <f t="shared" si="737"/>
        <v>1559.8000000000002</v>
      </c>
      <c r="O545" s="37">
        <v>0</v>
      </c>
      <c r="P545" s="12">
        <f t="shared" si="738"/>
        <v>4675</v>
      </c>
      <c r="Q545" s="35">
        <v>2566</v>
      </c>
      <c r="R545" s="12">
        <f t="shared" si="718"/>
        <v>3866.2</v>
      </c>
      <c r="S545" s="12">
        <f t="shared" si="739"/>
        <v>3374.8</v>
      </c>
      <c r="T545" s="28">
        <f t="shared" si="725"/>
        <v>18133.8</v>
      </c>
    </row>
    <row r="546" spans="1:20" s="13" customFormat="1" ht="12">
      <c r="A546" s="10">
        <f t="shared" si="732"/>
        <v>526</v>
      </c>
      <c r="B546" s="23" t="s">
        <v>319</v>
      </c>
      <c r="C546" s="11" t="s">
        <v>653</v>
      </c>
      <c r="D546" s="11" t="s">
        <v>164</v>
      </c>
      <c r="E546" s="10" t="s">
        <v>27</v>
      </c>
      <c r="F546" s="10" t="s">
        <v>39</v>
      </c>
      <c r="G546" s="12">
        <v>22000</v>
      </c>
      <c r="H546" s="12">
        <v>0</v>
      </c>
      <c r="I546" s="12">
        <v>0</v>
      </c>
      <c r="J546" s="12">
        <f t="shared" si="720"/>
        <v>631.4</v>
      </c>
      <c r="K546" s="12">
        <f t="shared" si="734"/>
        <v>1561.9999999999998</v>
      </c>
      <c r="L546" s="12">
        <f t="shared" si="735"/>
        <v>253</v>
      </c>
      <c r="M546" s="12">
        <f t="shared" si="736"/>
        <v>668.8</v>
      </c>
      <c r="N546" s="12">
        <f t="shared" si="737"/>
        <v>1559.8000000000002</v>
      </c>
      <c r="O546" s="37">
        <v>0</v>
      </c>
      <c r="P546" s="12">
        <f t="shared" si="738"/>
        <v>4675</v>
      </c>
      <c r="Q546" s="35">
        <v>2056</v>
      </c>
      <c r="R546" s="12">
        <f t="shared" si="718"/>
        <v>3356.2</v>
      </c>
      <c r="S546" s="12">
        <f t="shared" si="739"/>
        <v>3374.8</v>
      </c>
      <c r="T546" s="28">
        <f t="shared" si="725"/>
        <v>18643.8</v>
      </c>
    </row>
    <row r="547" spans="1:20" s="13" customFormat="1" ht="12">
      <c r="A547" s="10">
        <f t="shared" si="732"/>
        <v>527</v>
      </c>
      <c r="B547" s="23" t="s">
        <v>319</v>
      </c>
      <c r="C547" s="11" t="s">
        <v>654</v>
      </c>
      <c r="D547" s="11" t="s">
        <v>164</v>
      </c>
      <c r="E547" s="10" t="s">
        <v>27</v>
      </c>
      <c r="F547" s="10" t="s">
        <v>39</v>
      </c>
      <c r="G547" s="12">
        <v>22000</v>
      </c>
      <c r="H547" s="12">
        <v>0</v>
      </c>
      <c r="I547" s="12">
        <v>0</v>
      </c>
      <c r="J547" s="12">
        <f t="shared" si="720"/>
        <v>631.4</v>
      </c>
      <c r="K547" s="12">
        <f t="shared" si="734"/>
        <v>1561.9999999999998</v>
      </c>
      <c r="L547" s="12">
        <f t="shared" si="735"/>
        <v>253</v>
      </c>
      <c r="M547" s="12">
        <f t="shared" si="736"/>
        <v>668.8</v>
      </c>
      <c r="N547" s="12">
        <f t="shared" si="737"/>
        <v>1559.8000000000002</v>
      </c>
      <c r="O547" s="37">
        <v>0</v>
      </c>
      <c r="P547" s="12">
        <f t="shared" si="738"/>
        <v>4675</v>
      </c>
      <c r="Q547" s="35">
        <v>2275.35</v>
      </c>
      <c r="R547" s="12">
        <f t="shared" si="718"/>
        <v>3575.5499999999997</v>
      </c>
      <c r="S547" s="12">
        <f t="shared" si="739"/>
        <v>3374.8</v>
      </c>
      <c r="T547" s="28">
        <f t="shared" si="725"/>
        <v>18424.45</v>
      </c>
    </row>
    <row r="548" spans="1:20" s="13" customFormat="1" ht="12">
      <c r="A548" s="10">
        <f t="shared" si="732"/>
        <v>528</v>
      </c>
      <c r="B548" s="23" t="s">
        <v>319</v>
      </c>
      <c r="C548" s="11" t="s">
        <v>655</v>
      </c>
      <c r="D548" s="11" t="s">
        <v>164</v>
      </c>
      <c r="E548" s="10" t="s">
        <v>27</v>
      </c>
      <c r="F548" s="10" t="s">
        <v>28</v>
      </c>
      <c r="G548" s="12">
        <v>22000</v>
      </c>
      <c r="H548" s="12">
        <v>0</v>
      </c>
      <c r="I548" s="12">
        <v>0</v>
      </c>
      <c r="J548" s="12">
        <f t="shared" si="720"/>
        <v>631.4</v>
      </c>
      <c r="K548" s="12">
        <f t="shared" si="734"/>
        <v>1561.9999999999998</v>
      </c>
      <c r="L548" s="12">
        <f t="shared" si="735"/>
        <v>253</v>
      </c>
      <c r="M548" s="12">
        <f t="shared" si="736"/>
        <v>668.8</v>
      </c>
      <c r="N548" s="12">
        <f t="shared" si="737"/>
        <v>1559.8000000000002</v>
      </c>
      <c r="O548" s="37">
        <v>0</v>
      </c>
      <c r="P548" s="12">
        <f t="shared" si="738"/>
        <v>4675</v>
      </c>
      <c r="Q548" s="35">
        <v>0</v>
      </c>
      <c r="R548" s="12">
        <f t="shared" ref="R548:R604" si="740">+J548+M548+O548+Q548+H548+I548</f>
        <v>1300.1999999999998</v>
      </c>
      <c r="S548" s="12">
        <f t="shared" si="739"/>
        <v>3374.8</v>
      </c>
      <c r="T548" s="28">
        <f t="shared" si="725"/>
        <v>20699.8</v>
      </c>
    </row>
    <row r="549" spans="1:20" s="13" customFormat="1" ht="12">
      <c r="A549" s="10">
        <f t="shared" si="732"/>
        <v>529</v>
      </c>
      <c r="B549" s="23" t="s">
        <v>319</v>
      </c>
      <c r="C549" s="11" t="s">
        <v>656</v>
      </c>
      <c r="D549" s="11" t="s">
        <v>164</v>
      </c>
      <c r="E549" s="10" t="s">
        <v>27</v>
      </c>
      <c r="F549" s="10" t="s">
        <v>28</v>
      </c>
      <c r="G549" s="12">
        <v>22000</v>
      </c>
      <c r="H549" s="12">
        <v>0</v>
      </c>
      <c r="I549" s="12">
        <v>0</v>
      </c>
      <c r="J549" s="12">
        <f t="shared" si="720"/>
        <v>631.4</v>
      </c>
      <c r="K549" s="12">
        <f t="shared" si="734"/>
        <v>1561.9999999999998</v>
      </c>
      <c r="L549" s="12">
        <f t="shared" si="735"/>
        <v>253</v>
      </c>
      <c r="M549" s="12">
        <f t="shared" si="736"/>
        <v>668.8</v>
      </c>
      <c r="N549" s="12">
        <f t="shared" si="737"/>
        <v>1559.8000000000002</v>
      </c>
      <c r="O549" s="35">
        <v>1350.12</v>
      </c>
      <c r="P549" s="12">
        <f t="shared" si="738"/>
        <v>4675</v>
      </c>
      <c r="Q549" s="35">
        <v>0</v>
      </c>
      <c r="R549" s="12">
        <f t="shared" si="740"/>
        <v>2650.3199999999997</v>
      </c>
      <c r="S549" s="12">
        <f t="shared" si="739"/>
        <v>3374.8</v>
      </c>
      <c r="T549" s="28">
        <f t="shared" si="725"/>
        <v>19349.68</v>
      </c>
    </row>
    <row r="550" spans="1:20" s="13" customFormat="1" ht="12">
      <c r="A550" s="10">
        <f t="shared" si="732"/>
        <v>530</v>
      </c>
      <c r="B550" s="23" t="s">
        <v>319</v>
      </c>
      <c r="C550" s="11" t="s">
        <v>657</v>
      </c>
      <c r="D550" s="11" t="s">
        <v>164</v>
      </c>
      <c r="E550" s="10" t="s">
        <v>27</v>
      </c>
      <c r="F550" s="10" t="s">
        <v>28</v>
      </c>
      <c r="G550" s="12">
        <v>22000</v>
      </c>
      <c r="H550" s="12">
        <v>0</v>
      </c>
      <c r="I550" s="12">
        <v>0</v>
      </c>
      <c r="J550" s="12">
        <f t="shared" si="720"/>
        <v>631.4</v>
      </c>
      <c r="K550" s="12">
        <f t="shared" si="734"/>
        <v>1561.9999999999998</v>
      </c>
      <c r="L550" s="12">
        <f t="shared" si="735"/>
        <v>253</v>
      </c>
      <c r="M550" s="12">
        <f t="shared" si="736"/>
        <v>668.8</v>
      </c>
      <c r="N550" s="12">
        <f t="shared" si="737"/>
        <v>1559.8000000000002</v>
      </c>
      <c r="O550" s="37">
        <v>0</v>
      </c>
      <c r="P550" s="12">
        <f t="shared" si="738"/>
        <v>4675</v>
      </c>
      <c r="Q550" s="35">
        <v>0</v>
      </c>
      <c r="R550" s="12">
        <f t="shared" si="740"/>
        <v>1300.1999999999998</v>
      </c>
      <c r="S550" s="12">
        <f t="shared" si="739"/>
        <v>3374.8</v>
      </c>
      <c r="T550" s="28">
        <f t="shared" si="725"/>
        <v>20699.8</v>
      </c>
    </row>
    <row r="551" spans="1:20" s="13" customFormat="1" ht="12">
      <c r="A551" s="10">
        <f t="shared" si="732"/>
        <v>531</v>
      </c>
      <c r="B551" s="23" t="s">
        <v>319</v>
      </c>
      <c r="C551" s="11" t="s">
        <v>658</v>
      </c>
      <c r="D551" s="11" t="s">
        <v>164</v>
      </c>
      <c r="E551" s="10" t="s">
        <v>27</v>
      </c>
      <c r="F551" s="10" t="s">
        <v>39</v>
      </c>
      <c r="G551" s="12">
        <v>22000</v>
      </c>
      <c r="H551" s="12">
        <v>0</v>
      </c>
      <c r="I551" s="12">
        <v>0</v>
      </c>
      <c r="J551" s="12">
        <f t="shared" si="720"/>
        <v>631.4</v>
      </c>
      <c r="K551" s="12">
        <f t="shared" si="734"/>
        <v>1561.9999999999998</v>
      </c>
      <c r="L551" s="12">
        <f t="shared" si="735"/>
        <v>253</v>
      </c>
      <c r="M551" s="12">
        <f t="shared" si="736"/>
        <v>668.8</v>
      </c>
      <c r="N551" s="12">
        <f t="shared" si="737"/>
        <v>1559.8000000000002</v>
      </c>
      <c r="O551" s="37">
        <v>0</v>
      </c>
      <c r="P551" s="12">
        <f t="shared" si="738"/>
        <v>4675</v>
      </c>
      <c r="Q551" s="35">
        <v>0</v>
      </c>
      <c r="R551" s="12">
        <f t="shared" si="740"/>
        <v>1300.1999999999998</v>
      </c>
      <c r="S551" s="12">
        <f t="shared" si="739"/>
        <v>3374.8</v>
      </c>
      <c r="T551" s="28">
        <f t="shared" si="725"/>
        <v>20699.8</v>
      </c>
    </row>
    <row r="552" spans="1:20" s="13" customFormat="1" ht="12">
      <c r="A552" s="10">
        <f t="shared" si="732"/>
        <v>532</v>
      </c>
      <c r="B552" s="23" t="s">
        <v>319</v>
      </c>
      <c r="C552" s="11" t="s">
        <v>659</v>
      </c>
      <c r="D552" s="11" t="s">
        <v>164</v>
      </c>
      <c r="E552" s="10" t="s">
        <v>27</v>
      </c>
      <c r="F552" s="10" t="s">
        <v>28</v>
      </c>
      <c r="G552" s="12">
        <v>22000</v>
      </c>
      <c r="H552" s="12">
        <v>0</v>
      </c>
      <c r="I552" s="12">
        <v>0</v>
      </c>
      <c r="J552" s="12">
        <f t="shared" si="720"/>
        <v>631.4</v>
      </c>
      <c r="K552" s="12">
        <f t="shared" si="734"/>
        <v>1561.9999999999998</v>
      </c>
      <c r="L552" s="12">
        <f t="shared" si="735"/>
        <v>253</v>
      </c>
      <c r="M552" s="12">
        <f t="shared" si="736"/>
        <v>668.8</v>
      </c>
      <c r="N552" s="12">
        <f t="shared" si="737"/>
        <v>1559.8000000000002</v>
      </c>
      <c r="O552" s="35">
        <f>1350.12*2</f>
        <v>2700.24</v>
      </c>
      <c r="P552" s="12">
        <f t="shared" si="738"/>
        <v>4675</v>
      </c>
      <c r="Q552" s="35">
        <f>4997.94-2380.24</f>
        <v>2617.6999999999998</v>
      </c>
      <c r="R552" s="12">
        <f t="shared" si="740"/>
        <v>6618.1399999999994</v>
      </c>
      <c r="S552" s="12">
        <f t="shared" si="739"/>
        <v>3374.8</v>
      </c>
      <c r="T552" s="28">
        <f t="shared" si="725"/>
        <v>15381.86</v>
      </c>
    </row>
    <row r="553" spans="1:20" s="13" customFormat="1" ht="12">
      <c r="A553" s="10">
        <f t="shared" si="732"/>
        <v>533</v>
      </c>
      <c r="B553" s="23" t="s">
        <v>319</v>
      </c>
      <c r="C553" s="11" t="s">
        <v>660</v>
      </c>
      <c r="D553" s="11" t="s">
        <v>182</v>
      </c>
      <c r="E553" s="10" t="s">
        <v>27</v>
      </c>
      <c r="F553" s="10" t="s">
        <v>39</v>
      </c>
      <c r="G553" s="12">
        <v>22000</v>
      </c>
      <c r="H553" s="12">
        <v>0</v>
      </c>
      <c r="I553" s="12">
        <v>0</v>
      </c>
      <c r="J553" s="12">
        <f t="shared" si="720"/>
        <v>631.4</v>
      </c>
      <c r="K553" s="12">
        <f t="shared" si="734"/>
        <v>1561.9999999999998</v>
      </c>
      <c r="L553" s="12">
        <f t="shared" si="735"/>
        <v>253</v>
      </c>
      <c r="M553" s="12">
        <f t="shared" si="736"/>
        <v>668.8</v>
      </c>
      <c r="N553" s="12">
        <f t="shared" si="737"/>
        <v>1559.8000000000002</v>
      </c>
      <c r="O553" s="37">
        <v>0</v>
      </c>
      <c r="P553" s="12">
        <f t="shared" si="738"/>
        <v>4675</v>
      </c>
      <c r="Q553" s="35">
        <v>0</v>
      </c>
      <c r="R553" s="12">
        <f t="shared" si="740"/>
        <v>1300.1999999999998</v>
      </c>
      <c r="S553" s="12">
        <f t="shared" si="739"/>
        <v>3374.8</v>
      </c>
      <c r="T553" s="28">
        <f t="shared" si="725"/>
        <v>20699.8</v>
      </c>
    </row>
    <row r="554" spans="1:20" s="13" customFormat="1" ht="12">
      <c r="A554" s="10">
        <f t="shared" si="732"/>
        <v>534</v>
      </c>
      <c r="B554" s="23" t="s">
        <v>319</v>
      </c>
      <c r="C554" s="11" t="s">
        <v>661</v>
      </c>
      <c r="D554" s="11" t="s">
        <v>182</v>
      </c>
      <c r="E554" s="10" t="s">
        <v>27</v>
      </c>
      <c r="F554" s="10" t="s">
        <v>39</v>
      </c>
      <c r="G554" s="12">
        <v>22000</v>
      </c>
      <c r="H554" s="12">
        <v>0</v>
      </c>
      <c r="I554" s="12">
        <v>0</v>
      </c>
      <c r="J554" s="12">
        <f t="shared" si="720"/>
        <v>631.4</v>
      </c>
      <c r="K554" s="12">
        <f t="shared" si="734"/>
        <v>1561.9999999999998</v>
      </c>
      <c r="L554" s="12">
        <f t="shared" si="735"/>
        <v>253</v>
      </c>
      <c r="M554" s="12">
        <f t="shared" si="736"/>
        <v>668.8</v>
      </c>
      <c r="N554" s="12">
        <f t="shared" si="737"/>
        <v>1559.8000000000002</v>
      </c>
      <c r="O554" s="37">
        <v>0</v>
      </c>
      <c r="P554" s="12">
        <f t="shared" si="738"/>
        <v>4675</v>
      </c>
      <c r="Q554" s="35">
        <v>706</v>
      </c>
      <c r="R554" s="12">
        <f t="shared" si="740"/>
        <v>2006.1999999999998</v>
      </c>
      <c r="S554" s="12">
        <f t="shared" si="739"/>
        <v>3374.8</v>
      </c>
      <c r="T554" s="28">
        <f t="shared" si="725"/>
        <v>19993.8</v>
      </c>
    </row>
    <row r="555" spans="1:20" s="13" customFormat="1" ht="12">
      <c r="A555" s="10">
        <f t="shared" si="732"/>
        <v>535</v>
      </c>
      <c r="B555" s="23" t="s">
        <v>319</v>
      </c>
      <c r="C555" s="11" t="s">
        <v>662</v>
      </c>
      <c r="D555" s="11" t="s">
        <v>182</v>
      </c>
      <c r="E555" s="10" t="s">
        <v>27</v>
      </c>
      <c r="F555" s="10" t="s">
        <v>39</v>
      </c>
      <c r="G555" s="12">
        <v>22000</v>
      </c>
      <c r="H555" s="12">
        <v>0</v>
      </c>
      <c r="I555" s="12">
        <v>0</v>
      </c>
      <c r="J555" s="12">
        <f t="shared" si="720"/>
        <v>631.4</v>
      </c>
      <c r="K555" s="12">
        <f t="shared" si="734"/>
        <v>1561.9999999999998</v>
      </c>
      <c r="L555" s="12">
        <f t="shared" si="735"/>
        <v>253</v>
      </c>
      <c r="M555" s="12">
        <f t="shared" si="736"/>
        <v>668.8</v>
      </c>
      <c r="N555" s="12">
        <f t="shared" si="737"/>
        <v>1559.8000000000002</v>
      </c>
      <c r="O555" s="37">
        <v>0</v>
      </c>
      <c r="P555" s="12">
        <f t="shared" si="738"/>
        <v>4675</v>
      </c>
      <c r="Q555" s="37">
        <v>7588.5</v>
      </c>
      <c r="R555" s="28">
        <f t="shared" si="740"/>
        <v>8888.7000000000007</v>
      </c>
      <c r="S555" s="28">
        <f t="shared" si="739"/>
        <v>3374.8</v>
      </c>
      <c r="T555" s="28">
        <f t="shared" si="725"/>
        <v>13111.3</v>
      </c>
    </row>
    <row r="556" spans="1:20" s="13" customFormat="1" ht="12">
      <c r="A556" s="10">
        <f t="shared" si="732"/>
        <v>536</v>
      </c>
      <c r="B556" s="23" t="s">
        <v>319</v>
      </c>
      <c r="C556" s="11" t="s">
        <v>663</v>
      </c>
      <c r="D556" s="11" t="s">
        <v>182</v>
      </c>
      <c r="E556" s="10" t="s">
        <v>27</v>
      </c>
      <c r="F556" s="10" t="s">
        <v>39</v>
      </c>
      <c r="G556" s="12">
        <v>22000</v>
      </c>
      <c r="H556" s="12">
        <v>0</v>
      </c>
      <c r="I556" s="12">
        <v>0</v>
      </c>
      <c r="J556" s="12">
        <f t="shared" si="720"/>
        <v>631.4</v>
      </c>
      <c r="K556" s="12">
        <f t="shared" si="734"/>
        <v>1561.9999999999998</v>
      </c>
      <c r="L556" s="12">
        <f t="shared" si="735"/>
        <v>253</v>
      </c>
      <c r="M556" s="12">
        <f t="shared" si="736"/>
        <v>668.8</v>
      </c>
      <c r="N556" s="12">
        <f t="shared" si="737"/>
        <v>1559.8000000000002</v>
      </c>
      <c r="O556" s="37">
        <v>0</v>
      </c>
      <c r="P556" s="12">
        <f t="shared" si="738"/>
        <v>4675</v>
      </c>
      <c r="Q556" s="35">
        <v>746</v>
      </c>
      <c r="R556" s="12">
        <f t="shared" si="740"/>
        <v>2046.1999999999998</v>
      </c>
      <c r="S556" s="12">
        <f t="shared" si="739"/>
        <v>3374.8</v>
      </c>
      <c r="T556" s="28">
        <f t="shared" si="725"/>
        <v>19953.8</v>
      </c>
    </row>
    <row r="557" spans="1:20" s="13" customFormat="1" ht="12">
      <c r="A557" s="10">
        <f t="shared" si="732"/>
        <v>537</v>
      </c>
      <c r="B557" s="23" t="s">
        <v>319</v>
      </c>
      <c r="C557" s="11" t="s">
        <v>664</v>
      </c>
      <c r="D557" s="11" t="s">
        <v>198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720"/>
        <v>631.4</v>
      </c>
      <c r="K557" s="12">
        <f t="shared" si="734"/>
        <v>1561.9999999999998</v>
      </c>
      <c r="L557" s="12">
        <f t="shared" si="735"/>
        <v>253</v>
      </c>
      <c r="M557" s="12">
        <f t="shared" si="736"/>
        <v>668.8</v>
      </c>
      <c r="N557" s="12">
        <f t="shared" si="737"/>
        <v>1559.8000000000002</v>
      </c>
      <c r="O557" s="37">
        <v>0</v>
      </c>
      <c r="P557" s="12">
        <f t="shared" si="738"/>
        <v>4675</v>
      </c>
      <c r="Q557" s="35">
        <v>0</v>
      </c>
      <c r="R557" s="12">
        <f t="shared" si="740"/>
        <v>1300.1999999999998</v>
      </c>
      <c r="S557" s="12">
        <f t="shared" si="739"/>
        <v>3374.8</v>
      </c>
      <c r="T557" s="28">
        <f t="shared" si="725"/>
        <v>20699.8</v>
      </c>
    </row>
    <row r="558" spans="1:20" s="13" customFormat="1" ht="12">
      <c r="A558" s="10">
        <f t="shared" si="732"/>
        <v>538</v>
      </c>
      <c r="B558" s="23" t="s">
        <v>319</v>
      </c>
      <c r="C558" s="11" t="s">
        <v>665</v>
      </c>
      <c r="D558" s="11" t="s">
        <v>458</v>
      </c>
      <c r="E558" s="10" t="s">
        <v>27</v>
      </c>
      <c r="F558" s="10" t="s">
        <v>39</v>
      </c>
      <c r="G558" s="12">
        <v>22000</v>
      </c>
      <c r="H558" s="12">
        <v>0</v>
      </c>
      <c r="I558" s="12">
        <v>0</v>
      </c>
      <c r="J558" s="12">
        <f t="shared" si="720"/>
        <v>631.4</v>
      </c>
      <c r="K558" s="12">
        <f t="shared" si="734"/>
        <v>1561.9999999999998</v>
      </c>
      <c r="L558" s="12">
        <f t="shared" si="735"/>
        <v>253</v>
      </c>
      <c r="M558" s="12">
        <f t="shared" si="736"/>
        <v>668.8</v>
      </c>
      <c r="N558" s="12">
        <f t="shared" si="737"/>
        <v>1559.8000000000002</v>
      </c>
      <c r="O558" s="37">
        <v>0</v>
      </c>
      <c r="P558" s="12">
        <f t="shared" si="738"/>
        <v>4675</v>
      </c>
      <c r="Q558" s="37">
        <v>13931.88</v>
      </c>
      <c r="R558" s="28">
        <f t="shared" si="740"/>
        <v>15232.079999999998</v>
      </c>
      <c r="S558" s="28">
        <f t="shared" si="739"/>
        <v>3374.8</v>
      </c>
      <c r="T558" s="28">
        <f t="shared" si="725"/>
        <v>6767.9200000000019</v>
      </c>
    </row>
    <row r="559" spans="1:20" s="13" customFormat="1" ht="12">
      <c r="A559" s="10">
        <f t="shared" si="732"/>
        <v>539</v>
      </c>
      <c r="B559" s="23" t="s">
        <v>319</v>
      </c>
      <c r="C559" s="11" t="s">
        <v>666</v>
      </c>
      <c r="D559" s="11" t="s">
        <v>184</v>
      </c>
      <c r="E559" s="10" t="s">
        <v>27</v>
      </c>
      <c r="F559" s="10" t="s">
        <v>39</v>
      </c>
      <c r="G559" s="12">
        <v>22000</v>
      </c>
      <c r="H559" s="12">
        <v>0</v>
      </c>
      <c r="I559" s="12">
        <v>0</v>
      </c>
      <c r="J559" s="12">
        <f t="shared" si="720"/>
        <v>631.4</v>
      </c>
      <c r="K559" s="12">
        <f t="shared" si="734"/>
        <v>1561.9999999999998</v>
      </c>
      <c r="L559" s="12">
        <f t="shared" si="735"/>
        <v>253</v>
      </c>
      <c r="M559" s="12">
        <f t="shared" si="736"/>
        <v>668.8</v>
      </c>
      <c r="N559" s="12">
        <f t="shared" si="737"/>
        <v>1559.8000000000002</v>
      </c>
      <c r="O559" s="37">
        <v>0</v>
      </c>
      <c r="P559" s="12">
        <f t="shared" si="738"/>
        <v>4675</v>
      </c>
      <c r="Q559" s="35">
        <v>0</v>
      </c>
      <c r="R559" s="12">
        <f t="shared" si="740"/>
        <v>1300.1999999999998</v>
      </c>
      <c r="S559" s="12">
        <f t="shared" si="739"/>
        <v>3374.8</v>
      </c>
      <c r="T559" s="28">
        <f t="shared" si="725"/>
        <v>20699.8</v>
      </c>
    </row>
    <row r="560" spans="1:20" s="30" customFormat="1" ht="12">
      <c r="A560" s="10">
        <f t="shared" si="732"/>
        <v>540</v>
      </c>
      <c r="B560" s="23" t="s">
        <v>319</v>
      </c>
      <c r="C560" s="11" t="s">
        <v>667</v>
      </c>
      <c r="D560" s="11" t="s">
        <v>184</v>
      </c>
      <c r="E560" s="10" t="s">
        <v>27</v>
      </c>
      <c r="F560" s="10" t="s">
        <v>39</v>
      </c>
      <c r="G560" s="12">
        <v>22000</v>
      </c>
      <c r="H560" s="12">
        <v>0</v>
      </c>
      <c r="I560" s="12">
        <v>0</v>
      </c>
      <c r="J560" s="12">
        <f t="shared" si="720"/>
        <v>631.4</v>
      </c>
      <c r="K560" s="12">
        <f t="shared" si="734"/>
        <v>1561.9999999999998</v>
      </c>
      <c r="L560" s="12">
        <f t="shared" si="735"/>
        <v>253</v>
      </c>
      <c r="M560" s="12">
        <f t="shared" si="736"/>
        <v>668.8</v>
      </c>
      <c r="N560" s="12">
        <f t="shared" si="737"/>
        <v>1559.8000000000002</v>
      </c>
      <c r="O560" s="37">
        <v>0</v>
      </c>
      <c r="P560" s="12">
        <f t="shared" si="738"/>
        <v>4675</v>
      </c>
      <c r="Q560" s="35">
        <v>2072</v>
      </c>
      <c r="R560" s="12">
        <f t="shared" si="740"/>
        <v>3372.2</v>
      </c>
      <c r="S560" s="12">
        <f t="shared" si="739"/>
        <v>3374.8</v>
      </c>
      <c r="T560" s="28">
        <f t="shared" si="725"/>
        <v>18627.8</v>
      </c>
    </row>
    <row r="561" spans="1:20" s="13" customFormat="1" ht="12">
      <c r="A561" s="10">
        <f t="shared" si="732"/>
        <v>541</v>
      </c>
      <c r="B561" s="23" t="s">
        <v>319</v>
      </c>
      <c r="C561" s="11" t="s">
        <v>668</v>
      </c>
      <c r="D561" s="11" t="s">
        <v>186</v>
      </c>
      <c r="E561" s="10" t="s">
        <v>27</v>
      </c>
      <c r="F561" s="10" t="s">
        <v>39</v>
      </c>
      <c r="G561" s="12">
        <v>22000</v>
      </c>
      <c r="H561" s="12">
        <v>0</v>
      </c>
      <c r="I561" s="12">
        <v>0</v>
      </c>
      <c r="J561" s="12">
        <f t="shared" ref="J561:J594" si="741">+G561*2.87%</f>
        <v>631.4</v>
      </c>
      <c r="K561" s="12">
        <f t="shared" si="734"/>
        <v>1561.9999999999998</v>
      </c>
      <c r="L561" s="12">
        <f t="shared" si="735"/>
        <v>253</v>
      </c>
      <c r="M561" s="12">
        <f t="shared" si="736"/>
        <v>668.8</v>
      </c>
      <c r="N561" s="12">
        <f t="shared" si="737"/>
        <v>1559.8000000000002</v>
      </c>
      <c r="O561" s="35">
        <v>1350.12</v>
      </c>
      <c r="P561" s="12">
        <f t="shared" si="738"/>
        <v>4675</v>
      </c>
      <c r="Q561" s="35">
        <v>0</v>
      </c>
      <c r="R561" s="12">
        <f t="shared" si="740"/>
        <v>2650.3199999999997</v>
      </c>
      <c r="S561" s="12">
        <f t="shared" si="739"/>
        <v>3374.8</v>
      </c>
      <c r="T561" s="28">
        <f t="shared" ref="T561:T616" si="742">+G561-R561</f>
        <v>19349.68</v>
      </c>
    </row>
    <row r="562" spans="1:20" s="30" customFormat="1" ht="12">
      <c r="A562" s="10">
        <f t="shared" si="732"/>
        <v>542</v>
      </c>
      <c r="B562" s="23" t="s">
        <v>319</v>
      </c>
      <c r="C562" s="11" t="s">
        <v>669</v>
      </c>
      <c r="D562" s="11" t="s">
        <v>186</v>
      </c>
      <c r="E562" s="10" t="s">
        <v>27</v>
      </c>
      <c r="F562" s="10" t="s">
        <v>39</v>
      </c>
      <c r="G562" s="12">
        <v>22000</v>
      </c>
      <c r="H562" s="12">
        <v>0</v>
      </c>
      <c r="I562" s="12">
        <v>0</v>
      </c>
      <c r="J562" s="12">
        <f t="shared" si="741"/>
        <v>631.4</v>
      </c>
      <c r="K562" s="12">
        <f t="shared" si="734"/>
        <v>1561.9999999999998</v>
      </c>
      <c r="L562" s="12">
        <f t="shared" si="735"/>
        <v>253</v>
      </c>
      <c r="M562" s="12">
        <f t="shared" si="736"/>
        <v>668.8</v>
      </c>
      <c r="N562" s="12">
        <f t="shared" si="737"/>
        <v>1559.8000000000002</v>
      </c>
      <c r="O562" s="37">
        <v>0</v>
      </c>
      <c r="P562" s="12">
        <f t="shared" si="738"/>
        <v>4675</v>
      </c>
      <c r="Q562" s="35">
        <v>0</v>
      </c>
      <c r="R562" s="12">
        <f t="shared" si="740"/>
        <v>1300.1999999999998</v>
      </c>
      <c r="S562" s="12">
        <f t="shared" si="739"/>
        <v>3374.8</v>
      </c>
      <c r="T562" s="28">
        <f t="shared" si="742"/>
        <v>20699.8</v>
      </c>
    </row>
    <row r="563" spans="1:20" s="30" customFormat="1" ht="12">
      <c r="A563" s="10">
        <f t="shared" si="732"/>
        <v>543</v>
      </c>
      <c r="B563" s="23" t="s">
        <v>361</v>
      </c>
      <c r="C563" s="36" t="s">
        <v>671</v>
      </c>
      <c r="D563" s="36" t="s">
        <v>286</v>
      </c>
      <c r="E563" s="15" t="s">
        <v>27</v>
      </c>
      <c r="F563" s="15" t="s">
        <v>28</v>
      </c>
      <c r="G563" s="28">
        <v>140403.99</v>
      </c>
      <c r="H563" s="28">
        <v>28328.62</v>
      </c>
      <c r="I563" s="28">
        <v>0</v>
      </c>
      <c r="J563" s="28">
        <f t="shared" si="741"/>
        <v>4029.5945129999996</v>
      </c>
      <c r="K563" s="28">
        <f t="shared" ref="K563:K582" si="743">G563*7.1%</f>
        <v>9968.683289999999</v>
      </c>
      <c r="L563" s="28">
        <f t="shared" ref="L563:L577" si="744">62400*1.15%</f>
        <v>717.6</v>
      </c>
      <c r="M563" s="28">
        <f t="shared" ref="M563:M582" si="745">+G563*3.04%</f>
        <v>4268.2812960000001</v>
      </c>
      <c r="N563" s="28">
        <f t="shared" ref="N563:N582" si="746">G563*7.09%</f>
        <v>9954.6428909999995</v>
      </c>
      <c r="O563" s="37">
        <v>1350.12</v>
      </c>
      <c r="P563" s="28">
        <f t="shared" si="738"/>
        <v>28938.80199</v>
      </c>
      <c r="Q563" s="28">
        <f>3326.19-1190.12</f>
        <v>2136.0700000000002</v>
      </c>
      <c r="R563" s="28">
        <f t="shared" si="740"/>
        <v>40112.685809000002</v>
      </c>
      <c r="S563" s="28">
        <f t="shared" ref="S563:S582" si="747">+N563+L563+K563</f>
        <v>20640.926180999999</v>
      </c>
      <c r="T563" s="28">
        <f t="shared" si="742"/>
        <v>100291.30419099999</v>
      </c>
    </row>
    <row r="564" spans="1:20" s="30" customFormat="1" ht="12">
      <c r="A564" s="10">
        <f t="shared" si="732"/>
        <v>544</v>
      </c>
      <c r="B564" s="23" t="s">
        <v>361</v>
      </c>
      <c r="C564" s="11" t="s">
        <v>672</v>
      </c>
      <c r="D564" s="11" t="s">
        <v>75</v>
      </c>
      <c r="E564" s="10" t="s">
        <v>27</v>
      </c>
      <c r="F564" s="10" t="s">
        <v>28</v>
      </c>
      <c r="G564" s="12">
        <v>85800</v>
      </c>
      <c r="H564" s="12">
        <v>8765.17</v>
      </c>
      <c r="I564" s="12">
        <v>0</v>
      </c>
      <c r="J564" s="12">
        <f t="shared" si="741"/>
        <v>2462.46</v>
      </c>
      <c r="K564" s="12">
        <f t="shared" si="743"/>
        <v>6091.7999999999993</v>
      </c>
      <c r="L564" s="12">
        <f t="shared" si="744"/>
        <v>717.6</v>
      </c>
      <c r="M564" s="12">
        <f t="shared" si="745"/>
        <v>2608.3200000000002</v>
      </c>
      <c r="N564" s="12">
        <f t="shared" si="746"/>
        <v>6083.22</v>
      </c>
      <c r="O564" s="37">
        <v>0</v>
      </c>
      <c r="P564" s="12">
        <f t="shared" si="738"/>
        <v>17963.399999999998</v>
      </c>
      <c r="Q564" s="35">
        <v>0</v>
      </c>
      <c r="R564" s="12">
        <f t="shared" si="740"/>
        <v>13835.95</v>
      </c>
      <c r="S564" s="12">
        <f t="shared" si="747"/>
        <v>12892.619999999999</v>
      </c>
      <c r="T564" s="28">
        <f t="shared" si="742"/>
        <v>71964.05</v>
      </c>
    </row>
    <row r="565" spans="1:20" s="30" customFormat="1" ht="12">
      <c r="A565" s="10">
        <f t="shared" ref="A565:A594" si="748">+A564+1</f>
        <v>545</v>
      </c>
      <c r="B565" s="23" t="s">
        <v>361</v>
      </c>
      <c r="C565" s="36" t="s">
        <v>673</v>
      </c>
      <c r="D565" s="36" t="s">
        <v>365</v>
      </c>
      <c r="E565" s="15" t="s">
        <v>27</v>
      </c>
      <c r="F565" s="15" t="s">
        <v>39</v>
      </c>
      <c r="G565" s="28">
        <v>89100</v>
      </c>
      <c r="H565" s="28">
        <v>16598.169999999998</v>
      </c>
      <c r="I565" s="28">
        <v>0</v>
      </c>
      <c r="J565" s="28">
        <f t="shared" si="741"/>
        <v>2557.17</v>
      </c>
      <c r="K565" s="28">
        <f t="shared" si="743"/>
        <v>6326.0999999999995</v>
      </c>
      <c r="L565" s="28">
        <f t="shared" si="744"/>
        <v>717.6</v>
      </c>
      <c r="M565" s="28">
        <f t="shared" si="745"/>
        <v>2708.64</v>
      </c>
      <c r="N565" s="28">
        <f t="shared" si="746"/>
        <v>6317.1900000000005</v>
      </c>
      <c r="O565" s="37">
        <v>0</v>
      </c>
      <c r="P565" s="28">
        <f t="shared" si="738"/>
        <v>18626.7</v>
      </c>
      <c r="Q565" s="28">
        <v>22413.279999999999</v>
      </c>
      <c r="R565" s="28">
        <f t="shared" si="740"/>
        <v>44277.259999999995</v>
      </c>
      <c r="S565" s="28">
        <f t="shared" si="747"/>
        <v>13360.89</v>
      </c>
      <c r="T565" s="28">
        <f t="shared" si="742"/>
        <v>44822.740000000005</v>
      </c>
    </row>
    <row r="566" spans="1:20" s="30" customFormat="1" ht="12">
      <c r="A566" s="10">
        <f t="shared" si="748"/>
        <v>546</v>
      </c>
      <c r="B566" s="23" t="s">
        <v>361</v>
      </c>
      <c r="C566" s="36" t="s">
        <v>674</v>
      </c>
      <c r="D566" s="36" t="s">
        <v>365</v>
      </c>
      <c r="E566" s="15" t="s">
        <v>27</v>
      </c>
      <c r="F566" s="15" t="s">
        <v>39</v>
      </c>
      <c r="G566" s="28">
        <v>72688</v>
      </c>
      <c r="H566" s="28">
        <v>12737.65</v>
      </c>
      <c r="I566" s="28">
        <v>0</v>
      </c>
      <c r="J566" s="28">
        <f t="shared" si="741"/>
        <v>2086.1455999999998</v>
      </c>
      <c r="K566" s="28">
        <f t="shared" si="743"/>
        <v>5160.848</v>
      </c>
      <c r="L566" s="28">
        <f t="shared" si="744"/>
        <v>717.6</v>
      </c>
      <c r="M566" s="28">
        <f t="shared" si="745"/>
        <v>2209.7152000000001</v>
      </c>
      <c r="N566" s="28">
        <f t="shared" si="746"/>
        <v>5153.5792000000001</v>
      </c>
      <c r="O566" s="37">
        <v>0</v>
      </c>
      <c r="P566" s="28">
        <f t="shared" si="738"/>
        <v>15327.888000000001</v>
      </c>
      <c r="Q566" s="28">
        <v>1847.21</v>
      </c>
      <c r="R566" s="28">
        <f t="shared" si="740"/>
        <v>18880.720799999999</v>
      </c>
      <c r="S566" s="28">
        <f t="shared" si="747"/>
        <v>11032.0272</v>
      </c>
      <c r="T566" s="28">
        <f t="shared" si="742"/>
        <v>53807.279200000004</v>
      </c>
    </row>
    <row r="567" spans="1:20" s="30" customFormat="1" ht="12">
      <c r="A567" s="10">
        <f t="shared" si="748"/>
        <v>547</v>
      </c>
      <c r="B567" s="23" t="s">
        <v>361</v>
      </c>
      <c r="C567" s="36" t="s">
        <v>675</v>
      </c>
      <c r="D567" s="36" t="s">
        <v>365</v>
      </c>
      <c r="E567" s="15" t="s">
        <v>27</v>
      </c>
      <c r="F567" s="15" t="s">
        <v>39</v>
      </c>
      <c r="G567" s="28">
        <v>72688</v>
      </c>
      <c r="H567" s="28">
        <v>8974.0499999999993</v>
      </c>
      <c r="I567" s="28">
        <v>0</v>
      </c>
      <c r="J567" s="28">
        <f t="shared" si="741"/>
        <v>2086.1455999999998</v>
      </c>
      <c r="K567" s="28">
        <f t="shared" si="743"/>
        <v>5160.848</v>
      </c>
      <c r="L567" s="28">
        <f t="shared" si="744"/>
        <v>717.6</v>
      </c>
      <c r="M567" s="28">
        <f t="shared" si="745"/>
        <v>2209.7152000000001</v>
      </c>
      <c r="N567" s="28">
        <f t="shared" si="746"/>
        <v>5153.5792000000001</v>
      </c>
      <c r="O567" s="37">
        <v>0</v>
      </c>
      <c r="P567" s="28">
        <f t="shared" si="738"/>
        <v>15327.888000000001</v>
      </c>
      <c r="Q567" s="28">
        <v>1847.21</v>
      </c>
      <c r="R567" s="28">
        <f t="shared" si="740"/>
        <v>15117.120800000001</v>
      </c>
      <c r="S567" s="28">
        <f t="shared" si="747"/>
        <v>11032.0272</v>
      </c>
      <c r="T567" s="28">
        <f t="shared" si="742"/>
        <v>57570.879199999996</v>
      </c>
    </row>
    <row r="568" spans="1:20" s="30" customFormat="1" ht="12">
      <c r="A568" s="10">
        <f t="shared" si="748"/>
        <v>548</v>
      </c>
      <c r="B568" s="23" t="s">
        <v>361</v>
      </c>
      <c r="C568" s="36" t="s">
        <v>676</v>
      </c>
      <c r="D568" s="36" t="s">
        <v>365</v>
      </c>
      <c r="E568" s="15" t="s">
        <v>27</v>
      </c>
      <c r="F568" s="15" t="s">
        <v>39</v>
      </c>
      <c r="G568" s="28">
        <v>72688</v>
      </c>
      <c r="H568" s="28">
        <v>5604.28</v>
      </c>
      <c r="I568" s="28">
        <v>0</v>
      </c>
      <c r="J568" s="28">
        <f t="shared" si="741"/>
        <v>2086.1455999999998</v>
      </c>
      <c r="K568" s="28">
        <f t="shared" si="743"/>
        <v>5160.848</v>
      </c>
      <c r="L568" s="28">
        <f t="shared" si="744"/>
        <v>717.6</v>
      </c>
      <c r="M568" s="28">
        <f t="shared" si="745"/>
        <v>2209.7152000000001</v>
      </c>
      <c r="N568" s="28">
        <f t="shared" si="746"/>
        <v>5153.5792000000001</v>
      </c>
      <c r="O568" s="37">
        <v>1350.12</v>
      </c>
      <c r="P568" s="28">
        <f t="shared" si="738"/>
        <v>15327.888000000001</v>
      </c>
      <c r="Q568" s="28">
        <f>27390.39-1350.12</f>
        <v>26040.27</v>
      </c>
      <c r="R568" s="28">
        <f t="shared" si="740"/>
        <v>37290.5308</v>
      </c>
      <c r="S568" s="28">
        <f t="shared" si="747"/>
        <v>11032.0272</v>
      </c>
      <c r="T568" s="28">
        <f t="shared" si="742"/>
        <v>35397.4692</v>
      </c>
    </row>
    <row r="569" spans="1:20" s="30" customFormat="1" ht="12">
      <c r="A569" s="10">
        <f t="shared" si="748"/>
        <v>549</v>
      </c>
      <c r="B569" s="23" t="s">
        <v>361</v>
      </c>
      <c r="C569" s="36" t="s">
        <v>677</v>
      </c>
      <c r="D569" s="36" t="s">
        <v>365</v>
      </c>
      <c r="E569" s="15" t="s">
        <v>27</v>
      </c>
      <c r="F569" s="15" t="s">
        <v>28</v>
      </c>
      <c r="G569" s="28">
        <v>72688</v>
      </c>
      <c r="H569" s="28">
        <v>5874.3</v>
      </c>
      <c r="I569" s="28">
        <v>0</v>
      </c>
      <c r="J569" s="28">
        <f t="shared" si="741"/>
        <v>2086.1455999999998</v>
      </c>
      <c r="K569" s="28">
        <f t="shared" si="743"/>
        <v>5160.848</v>
      </c>
      <c r="L569" s="28">
        <f t="shared" si="744"/>
        <v>717.6</v>
      </c>
      <c r="M569" s="28">
        <f t="shared" si="745"/>
        <v>2209.7152000000001</v>
      </c>
      <c r="N569" s="28">
        <f t="shared" si="746"/>
        <v>5153.5792000000001</v>
      </c>
      <c r="O569" s="37">
        <v>0</v>
      </c>
      <c r="P569" s="28">
        <f t="shared" si="738"/>
        <v>15327.888000000001</v>
      </c>
      <c r="Q569" s="28">
        <v>1847.21</v>
      </c>
      <c r="R569" s="28">
        <f t="shared" si="740"/>
        <v>12017.370800000001</v>
      </c>
      <c r="S569" s="28">
        <f t="shared" si="747"/>
        <v>11032.0272</v>
      </c>
      <c r="T569" s="28">
        <f t="shared" si="742"/>
        <v>60670.629199999996</v>
      </c>
    </row>
    <row r="570" spans="1:20" s="30" customFormat="1" ht="12">
      <c r="A570" s="10">
        <f t="shared" si="748"/>
        <v>550</v>
      </c>
      <c r="B570" s="23" t="s">
        <v>361</v>
      </c>
      <c r="C570" s="36" t="s">
        <v>678</v>
      </c>
      <c r="D570" s="36" t="s">
        <v>365</v>
      </c>
      <c r="E570" s="15" t="s">
        <v>27</v>
      </c>
      <c r="F570" s="15" t="s">
        <v>28</v>
      </c>
      <c r="G570" s="28">
        <v>72688</v>
      </c>
      <c r="H570" s="28">
        <v>12737.65</v>
      </c>
      <c r="I570" s="28">
        <v>0</v>
      </c>
      <c r="J570" s="28">
        <f t="shared" si="741"/>
        <v>2086.1455999999998</v>
      </c>
      <c r="K570" s="28">
        <f t="shared" si="743"/>
        <v>5160.848</v>
      </c>
      <c r="L570" s="28">
        <f t="shared" si="744"/>
        <v>717.6</v>
      </c>
      <c r="M570" s="28">
        <f t="shared" si="745"/>
        <v>2209.7152000000001</v>
      </c>
      <c r="N570" s="28">
        <f t="shared" si="746"/>
        <v>5153.5792000000001</v>
      </c>
      <c r="O570" s="37">
        <v>0</v>
      </c>
      <c r="P570" s="28">
        <f t="shared" si="738"/>
        <v>15327.888000000001</v>
      </c>
      <c r="Q570" s="28">
        <v>1847.21</v>
      </c>
      <c r="R570" s="28">
        <f t="shared" si="740"/>
        <v>18880.720799999999</v>
      </c>
      <c r="S570" s="28">
        <f t="shared" si="747"/>
        <v>11032.0272</v>
      </c>
      <c r="T570" s="28">
        <f t="shared" si="742"/>
        <v>53807.279200000004</v>
      </c>
    </row>
    <row r="571" spans="1:20" s="30" customFormat="1" ht="12">
      <c r="A571" s="10">
        <f t="shared" si="748"/>
        <v>551</v>
      </c>
      <c r="B571" s="23" t="s">
        <v>361</v>
      </c>
      <c r="C571" s="36" t="s">
        <v>679</v>
      </c>
      <c r="D571" s="36" t="s">
        <v>365</v>
      </c>
      <c r="E571" s="15" t="s">
        <v>27</v>
      </c>
      <c r="F571" s="15" t="s">
        <v>39</v>
      </c>
      <c r="G571" s="28">
        <v>72688</v>
      </c>
      <c r="H571" s="28">
        <v>12737.65</v>
      </c>
      <c r="I571" s="28">
        <v>0</v>
      </c>
      <c r="J571" s="28">
        <f t="shared" si="741"/>
        <v>2086.1455999999998</v>
      </c>
      <c r="K571" s="28">
        <f t="shared" si="743"/>
        <v>5160.848</v>
      </c>
      <c r="L571" s="28">
        <f t="shared" si="744"/>
        <v>717.6</v>
      </c>
      <c r="M571" s="28">
        <f t="shared" si="745"/>
        <v>2209.7152000000001</v>
      </c>
      <c r="N571" s="28">
        <f t="shared" si="746"/>
        <v>5153.5792000000001</v>
      </c>
      <c r="O571" s="37">
        <v>0</v>
      </c>
      <c r="P571" s="28">
        <f t="shared" si="738"/>
        <v>15327.888000000001</v>
      </c>
      <c r="Q571" s="28">
        <v>1847.21</v>
      </c>
      <c r="R571" s="28">
        <f t="shared" si="740"/>
        <v>18880.720799999999</v>
      </c>
      <c r="S571" s="28">
        <f t="shared" si="747"/>
        <v>11032.0272</v>
      </c>
      <c r="T571" s="28">
        <f t="shared" si="742"/>
        <v>53807.279200000004</v>
      </c>
    </row>
    <row r="572" spans="1:20" s="30" customFormat="1" ht="12">
      <c r="A572" s="10">
        <f t="shared" si="748"/>
        <v>552</v>
      </c>
      <c r="B572" s="23" t="s">
        <v>361</v>
      </c>
      <c r="C572" s="36" t="s">
        <v>680</v>
      </c>
      <c r="D572" s="36" t="s">
        <v>365</v>
      </c>
      <c r="E572" s="15" t="s">
        <v>27</v>
      </c>
      <c r="F572" s="15" t="s">
        <v>28</v>
      </c>
      <c r="G572" s="28">
        <v>72688</v>
      </c>
      <c r="H572" s="28">
        <v>12400.12</v>
      </c>
      <c r="I572" s="28">
        <v>0</v>
      </c>
      <c r="J572" s="28">
        <f t="shared" si="741"/>
        <v>2086.1455999999998</v>
      </c>
      <c r="K572" s="28">
        <f t="shared" si="743"/>
        <v>5160.848</v>
      </c>
      <c r="L572" s="28">
        <f t="shared" si="744"/>
        <v>717.6</v>
      </c>
      <c r="M572" s="28">
        <f t="shared" si="745"/>
        <v>2209.7152000000001</v>
      </c>
      <c r="N572" s="28">
        <f t="shared" si="746"/>
        <v>5153.5792000000001</v>
      </c>
      <c r="O572" s="37">
        <v>1350.12</v>
      </c>
      <c r="P572" s="28">
        <f t="shared" si="738"/>
        <v>15327.888000000001</v>
      </c>
      <c r="Q572" s="28">
        <f>26586.42-O572</f>
        <v>25236.3</v>
      </c>
      <c r="R572" s="28">
        <f t="shared" si="740"/>
        <v>43282.400800000003</v>
      </c>
      <c r="S572" s="28">
        <f t="shared" si="747"/>
        <v>11032.0272</v>
      </c>
      <c r="T572" s="28">
        <f t="shared" si="742"/>
        <v>29405.599199999997</v>
      </c>
    </row>
    <row r="573" spans="1:20" s="30" customFormat="1" ht="12">
      <c r="A573" s="10">
        <f t="shared" si="748"/>
        <v>553</v>
      </c>
      <c r="B573" s="23" t="s">
        <v>361</v>
      </c>
      <c r="C573" s="36" t="s">
        <v>681</v>
      </c>
      <c r="D573" s="36" t="s">
        <v>365</v>
      </c>
      <c r="E573" s="15" t="s">
        <v>27</v>
      </c>
      <c r="F573" s="15" t="s">
        <v>39</v>
      </c>
      <c r="G573" s="28">
        <v>72688</v>
      </c>
      <c r="H573" s="28">
        <v>5874.3</v>
      </c>
      <c r="I573" s="28">
        <v>0</v>
      </c>
      <c r="J573" s="28">
        <f t="shared" si="741"/>
        <v>2086.1455999999998</v>
      </c>
      <c r="K573" s="28">
        <f t="shared" si="743"/>
        <v>5160.848</v>
      </c>
      <c r="L573" s="28">
        <f t="shared" si="744"/>
        <v>717.6</v>
      </c>
      <c r="M573" s="28">
        <f t="shared" si="745"/>
        <v>2209.7152000000001</v>
      </c>
      <c r="N573" s="28">
        <f t="shared" si="746"/>
        <v>5153.5792000000001</v>
      </c>
      <c r="O573" s="37">
        <v>0</v>
      </c>
      <c r="P573" s="28">
        <f t="shared" si="738"/>
        <v>15327.888000000001</v>
      </c>
      <c r="Q573" s="28">
        <v>2167.21</v>
      </c>
      <c r="R573" s="28">
        <f t="shared" si="740"/>
        <v>12337.370800000001</v>
      </c>
      <c r="S573" s="28">
        <f t="shared" si="747"/>
        <v>11032.0272</v>
      </c>
      <c r="T573" s="28">
        <f t="shared" si="742"/>
        <v>60350.629199999996</v>
      </c>
    </row>
    <row r="574" spans="1:20" s="30" customFormat="1" ht="12">
      <c r="A574" s="10">
        <f t="shared" si="748"/>
        <v>554</v>
      </c>
      <c r="B574" s="23" t="s">
        <v>361</v>
      </c>
      <c r="C574" s="36" t="s">
        <v>682</v>
      </c>
      <c r="D574" s="36" t="s">
        <v>365</v>
      </c>
      <c r="E574" s="15" t="s">
        <v>27</v>
      </c>
      <c r="F574" s="15" t="s">
        <v>39</v>
      </c>
      <c r="G574" s="28">
        <v>72688</v>
      </c>
      <c r="H574" s="28">
        <v>12737.65</v>
      </c>
      <c r="I574" s="28">
        <v>0</v>
      </c>
      <c r="J574" s="28">
        <f t="shared" si="741"/>
        <v>2086.1455999999998</v>
      </c>
      <c r="K574" s="28">
        <f t="shared" si="743"/>
        <v>5160.848</v>
      </c>
      <c r="L574" s="28">
        <f t="shared" si="744"/>
        <v>717.6</v>
      </c>
      <c r="M574" s="28">
        <f t="shared" si="745"/>
        <v>2209.7152000000001</v>
      </c>
      <c r="N574" s="28">
        <f t="shared" si="746"/>
        <v>5153.5792000000001</v>
      </c>
      <c r="O574" s="37">
        <v>0</v>
      </c>
      <c r="P574" s="28">
        <f t="shared" si="738"/>
        <v>15327.888000000001</v>
      </c>
      <c r="Q574" s="28">
        <v>8155.21</v>
      </c>
      <c r="R574" s="28">
        <f t="shared" si="740"/>
        <v>25188.720800000003</v>
      </c>
      <c r="S574" s="28">
        <f t="shared" si="747"/>
        <v>11032.0272</v>
      </c>
      <c r="T574" s="28">
        <f t="shared" si="742"/>
        <v>47499.279199999997</v>
      </c>
    </row>
    <row r="575" spans="1:20" s="30" customFormat="1" ht="12">
      <c r="A575" s="10">
        <f t="shared" si="748"/>
        <v>555</v>
      </c>
      <c r="B575" s="23" t="s">
        <v>361</v>
      </c>
      <c r="C575" s="36" t="s">
        <v>683</v>
      </c>
      <c r="D575" s="36" t="s">
        <v>365</v>
      </c>
      <c r="E575" s="15" t="s">
        <v>27</v>
      </c>
      <c r="F575" s="15" t="s">
        <v>39</v>
      </c>
      <c r="G575" s="28">
        <v>72688</v>
      </c>
      <c r="H575" s="28">
        <v>5874.3</v>
      </c>
      <c r="I575" s="28">
        <v>0</v>
      </c>
      <c r="J575" s="28">
        <f t="shared" si="741"/>
        <v>2086.1455999999998</v>
      </c>
      <c r="K575" s="28">
        <f t="shared" si="743"/>
        <v>5160.848</v>
      </c>
      <c r="L575" s="28">
        <f t="shared" si="744"/>
        <v>717.6</v>
      </c>
      <c r="M575" s="28">
        <f t="shared" si="745"/>
        <v>2209.7152000000001</v>
      </c>
      <c r="N575" s="28">
        <f t="shared" si="746"/>
        <v>5153.5792000000001</v>
      </c>
      <c r="O575" s="37">
        <v>0</v>
      </c>
      <c r="P575" s="28">
        <f t="shared" si="738"/>
        <v>15327.888000000001</v>
      </c>
      <c r="Q575" s="28">
        <v>37501.64</v>
      </c>
      <c r="R575" s="28">
        <f t="shared" si="740"/>
        <v>47671.800800000005</v>
      </c>
      <c r="S575" s="28">
        <f t="shared" si="747"/>
        <v>11032.0272</v>
      </c>
      <c r="T575" s="28">
        <f t="shared" si="742"/>
        <v>25016.199199999995</v>
      </c>
    </row>
    <row r="576" spans="1:20" s="30" customFormat="1" ht="12">
      <c r="A576" s="10">
        <f t="shared" si="748"/>
        <v>556</v>
      </c>
      <c r="B576" s="23" t="s">
        <v>361</v>
      </c>
      <c r="C576" s="36" t="s">
        <v>684</v>
      </c>
      <c r="D576" s="36" t="s">
        <v>365</v>
      </c>
      <c r="E576" s="15" t="s">
        <v>27</v>
      </c>
      <c r="F576" s="15" t="s">
        <v>28</v>
      </c>
      <c r="G576" s="28">
        <v>72688</v>
      </c>
      <c r="H576" s="28">
        <v>11417.83</v>
      </c>
      <c r="I576" s="28">
        <v>0</v>
      </c>
      <c r="J576" s="28">
        <f t="shared" si="741"/>
        <v>2086.1455999999998</v>
      </c>
      <c r="K576" s="28">
        <f t="shared" si="743"/>
        <v>5160.848</v>
      </c>
      <c r="L576" s="28">
        <f t="shared" si="744"/>
        <v>717.6</v>
      </c>
      <c r="M576" s="28">
        <f t="shared" si="745"/>
        <v>2209.7152000000001</v>
      </c>
      <c r="N576" s="28">
        <f t="shared" si="746"/>
        <v>5153.5792000000001</v>
      </c>
      <c r="O576" s="37">
        <v>1350.12</v>
      </c>
      <c r="P576" s="28">
        <f t="shared" ref="P576:P633" si="749">J576+K576+L576+M576+N576</f>
        <v>15327.888000000001</v>
      </c>
      <c r="Q576" s="28">
        <f>55884.75-O576</f>
        <v>54534.63</v>
      </c>
      <c r="R576" s="28">
        <f t="shared" si="740"/>
        <v>71598.440799999997</v>
      </c>
      <c r="S576" s="28">
        <f t="shared" si="747"/>
        <v>11032.0272</v>
      </c>
      <c r="T576" s="28">
        <f t="shared" si="742"/>
        <v>1089.5592000000033</v>
      </c>
    </row>
    <row r="577" spans="1:20" s="13" customFormat="1" ht="12">
      <c r="A577" s="10">
        <f t="shared" si="748"/>
        <v>557</v>
      </c>
      <c r="B577" s="23" t="s">
        <v>361</v>
      </c>
      <c r="C577" s="36" t="s">
        <v>685</v>
      </c>
      <c r="D577" s="36" t="s">
        <v>365</v>
      </c>
      <c r="E577" s="15" t="s">
        <v>27</v>
      </c>
      <c r="F577" s="15" t="s">
        <v>28</v>
      </c>
      <c r="G577" s="28">
        <v>72688</v>
      </c>
      <c r="H577" s="28">
        <v>12267.2</v>
      </c>
      <c r="I577" s="28">
        <v>0</v>
      </c>
      <c r="J577" s="28">
        <f t="shared" si="741"/>
        <v>2086.1455999999998</v>
      </c>
      <c r="K577" s="28">
        <f t="shared" si="743"/>
        <v>5160.848</v>
      </c>
      <c r="L577" s="28">
        <f t="shared" si="744"/>
        <v>717.6</v>
      </c>
      <c r="M577" s="28">
        <f t="shared" si="745"/>
        <v>2209.7152000000001</v>
      </c>
      <c r="N577" s="28">
        <f t="shared" si="746"/>
        <v>5153.5792000000001</v>
      </c>
      <c r="O577" s="37">
        <v>0</v>
      </c>
      <c r="P577" s="28">
        <f t="shared" si="749"/>
        <v>15327.888000000001</v>
      </c>
      <c r="Q577" s="28">
        <v>38960.93</v>
      </c>
      <c r="R577" s="28">
        <f t="shared" si="740"/>
        <v>55523.9908</v>
      </c>
      <c r="S577" s="28">
        <f t="shared" si="747"/>
        <v>11032.0272</v>
      </c>
      <c r="T577" s="28">
        <f t="shared" si="742"/>
        <v>17164.0092</v>
      </c>
    </row>
    <row r="578" spans="1:20" s="13" customFormat="1" ht="12">
      <c r="A578" s="10">
        <f t="shared" si="748"/>
        <v>558</v>
      </c>
      <c r="B578" s="23" t="s">
        <v>361</v>
      </c>
      <c r="C578" s="36" t="s">
        <v>686</v>
      </c>
      <c r="D578" s="36" t="s">
        <v>365</v>
      </c>
      <c r="E578" s="15" t="s">
        <v>27</v>
      </c>
      <c r="F578" s="15" t="s">
        <v>39</v>
      </c>
      <c r="G578" s="28">
        <f>51161.51+21526.49</f>
        <v>72688</v>
      </c>
      <c r="H578" s="28">
        <v>9914.9500000000007</v>
      </c>
      <c r="I578" s="28">
        <v>0</v>
      </c>
      <c r="J578" s="28">
        <f t="shared" si="741"/>
        <v>2086.1455999999998</v>
      </c>
      <c r="K578" s="28">
        <f t="shared" si="743"/>
        <v>5160.848</v>
      </c>
      <c r="L578" s="28">
        <f t="shared" ref="L578:L582" si="750">G578*1.15%</f>
        <v>835.91200000000003</v>
      </c>
      <c r="M578" s="28">
        <f t="shared" si="745"/>
        <v>2209.7152000000001</v>
      </c>
      <c r="N578" s="28">
        <f t="shared" si="746"/>
        <v>5153.5792000000001</v>
      </c>
      <c r="O578" s="37">
        <v>0</v>
      </c>
      <c r="P578" s="28">
        <f t="shared" si="749"/>
        <v>15446.2</v>
      </c>
      <c r="Q578" s="28">
        <v>1872.21</v>
      </c>
      <c r="R578" s="28">
        <f t="shared" si="740"/>
        <v>16083.020800000002</v>
      </c>
      <c r="S578" s="28">
        <f t="shared" si="747"/>
        <v>11150.3392</v>
      </c>
      <c r="T578" s="28">
        <f t="shared" si="742"/>
        <v>56604.979200000002</v>
      </c>
    </row>
    <row r="579" spans="1:20" s="13" customFormat="1" ht="12">
      <c r="A579" s="10">
        <f t="shared" si="748"/>
        <v>559</v>
      </c>
      <c r="B579" s="23" t="s">
        <v>361</v>
      </c>
      <c r="C579" s="36" t="s">
        <v>687</v>
      </c>
      <c r="D579" s="36" t="s">
        <v>365</v>
      </c>
      <c r="E579" s="15" t="s">
        <v>27</v>
      </c>
      <c r="F579" s="15" t="s">
        <v>28</v>
      </c>
      <c r="G579" s="28">
        <f>38758.72+33929.28</f>
        <v>72688</v>
      </c>
      <c r="H579" s="28">
        <v>10855.85</v>
      </c>
      <c r="I579" s="28">
        <v>0</v>
      </c>
      <c r="J579" s="28">
        <f t="shared" si="741"/>
        <v>2086.1455999999998</v>
      </c>
      <c r="K579" s="28">
        <f t="shared" si="743"/>
        <v>5160.848</v>
      </c>
      <c r="L579" s="28">
        <f t="shared" si="750"/>
        <v>835.91200000000003</v>
      </c>
      <c r="M579" s="28">
        <f t="shared" si="745"/>
        <v>2209.7152000000001</v>
      </c>
      <c r="N579" s="28">
        <f t="shared" si="746"/>
        <v>5153.5792000000001</v>
      </c>
      <c r="O579" s="37">
        <v>0</v>
      </c>
      <c r="P579" s="28">
        <f t="shared" si="749"/>
        <v>15446.2</v>
      </c>
      <c r="Q579" s="28">
        <v>1872.21</v>
      </c>
      <c r="R579" s="28">
        <f t="shared" si="740"/>
        <v>17023.9208</v>
      </c>
      <c r="S579" s="28">
        <f t="shared" si="747"/>
        <v>11150.3392</v>
      </c>
      <c r="T579" s="28">
        <f t="shared" si="742"/>
        <v>55664.0792</v>
      </c>
    </row>
    <row r="580" spans="1:20" s="30" customFormat="1" ht="12">
      <c r="A580" s="10">
        <f t="shared" si="748"/>
        <v>560</v>
      </c>
      <c r="B580" s="23" t="s">
        <v>361</v>
      </c>
      <c r="C580" s="11" t="s">
        <v>688</v>
      </c>
      <c r="D580" s="11" t="s">
        <v>62</v>
      </c>
      <c r="E580" s="10" t="s">
        <v>27</v>
      </c>
      <c r="F580" s="10" t="s">
        <v>28</v>
      </c>
      <c r="G580" s="12">
        <v>40000</v>
      </c>
      <c r="H580" s="12">
        <v>240.13</v>
      </c>
      <c r="I580" s="12">
        <v>0</v>
      </c>
      <c r="J580" s="12">
        <f t="shared" si="741"/>
        <v>1148</v>
      </c>
      <c r="K580" s="12">
        <f t="shared" si="743"/>
        <v>2839.9999999999995</v>
      </c>
      <c r="L580" s="12">
        <f t="shared" si="750"/>
        <v>460</v>
      </c>
      <c r="M580" s="12">
        <f t="shared" si="745"/>
        <v>1216</v>
      </c>
      <c r="N580" s="12">
        <f t="shared" si="746"/>
        <v>2836</v>
      </c>
      <c r="O580" s="35">
        <v>1350.13</v>
      </c>
      <c r="P580" s="12">
        <f t="shared" ref="P580" si="751">J580+K580+L580+M580+N580</f>
        <v>8500</v>
      </c>
      <c r="Q580" s="35">
        <v>0</v>
      </c>
      <c r="R580" s="12">
        <f t="shared" ref="R580" si="752">+J580+M580+O580+Q580+H580+I580</f>
        <v>3954.26</v>
      </c>
      <c r="S580" s="12">
        <f t="shared" si="747"/>
        <v>6136</v>
      </c>
      <c r="T580" s="28">
        <f t="shared" ref="T580" si="753">+G580-R580</f>
        <v>36045.74</v>
      </c>
    </row>
    <row r="581" spans="1:20" s="30" customFormat="1" ht="12">
      <c r="A581" s="10">
        <f t="shared" si="748"/>
        <v>561</v>
      </c>
      <c r="B581" s="23" t="s">
        <v>361</v>
      </c>
      <c r="C581" s="11" t="s">
        <v>689</v>
      </c>
      <c r="D581" s="11" t="s">
        <v>36</v>
      </c>
      <c r="E581" s="10" t="s">
        <v>27</v>
      </c>
      <c r="F581" s="10" t="s">
        <v>28</v>
      </c>
      <c r="G581" s="12">
        <v>30000</v>
      </c>
      <c r="H581" s="12">
        <v>1854</v>
      </c>
      <c r="I581" s="12">
        <v>0</v>
      </c>
      <c r="J581" s="12">
        <f t="shared" si="741"/>
        <v>861</v>
      </c>
      <c r="K581" s="12">
        <f t="shared" si="743"/>
        <v>2130</v>
      </c>
      <c r="L581" s="12">
        <f t="shared" si="750"/>
        <v>345</v>
      </c>
      <c r="M581" s="12">
        <f t="shared" si="745"/>
        <v>912</v>
      </c>
      <c r="N581" s="12">
        <f t="shared" si="746"/>
        <v>2127</v>
      </c>
      <c r="O581" s="37">
        <v>0</v>
      </c>
      <c r="P581" s="12">
        <f t="shared" si="749"/>
        <v>6375</v>
      </c>
      <c r="Q581" s="35">
        <v>0</v>
      </c>
      <c r="R581" s="12">
        <f t="shared" si="740"/>
        <v>3627</v>
      </c>
      <c r="S581" s="12">
        <f t="shared" si="747"/>
        <v>4602</v>
      </c>
      <c r="T581" s="28">
        <f t="shared" si="742"/>
        <v>26373</v>
      </c>
    </row>
    <row r="582" spans="1:20" s="30" customFormat="1" ht="12">
      <c r="A582" s="10">
        <f t="shared" si="748"/>
        <v>562</v>
      </c>
      <c r="B582" s="23" t="s">
        <v>361</v>
      </c>
      <c r="C582" s="36" t="s">
        <v>996</v>
      </c>
      <c r="D582" s="33" t="s">
        <v>62</v>
      </c>
      <c r="E582" s="10" t="s">
        <v>27</v>
      </c>
      <c r="F582" s="10" t="s">
        <v>28</v>
      </c>
      <c r="G582" s="12">
        <v>30000</v>
      </c>
      <c r="H582" s="12">
        <v>0</v>
      </c>
      <c r="I582" s="12">
        <v>0</v>
      </c>
      <c r="J582" s="12">
        <f t="shared" si="741"/>
        <v>861</v>
      </c>
      <c r="K582" s="12">
        <f t="shared" si="743"/>
        <v>2130</v>
      </c>
      <c r="L582" s="12">
        <f t="shared" si="750"/>
        <v>345</v>
      </c>
      <c r="M582" s="12">
        <f t="shared" si="745"/>
        <v>912</v>
      </c>
      <c r="N582" s="12">
        <f t="shared" si="746"/>
        <v>2127</v>
      </c>
      <c r="O582" s="37">
        <v>0</v>
      </c>
      <c r="P582" s="12">
        <f t="shared" si="749"/>
        <v>6375</v>
      </c>
      <c r="Q582" s="35">
        <v>0</v>
      </c>
      <c r="R582" s="12">
        <f t="shared" si="740"/>
        <v>1773</v>
      </c>
      <c r="S582" s="12">
        <f t="shared" si="747"/>
        <v>4602</v>
      </c>
      <c r="T582" s="28">
        <f t="shared" si="742"/>
        <v>28227</v>
      </c>
    </row>
    <row r="583" spans="1:20" s="30" customFormat="1" ht="12">
      <c r="A583" s="10">
        <f t="shared" si="748"/>
        <v>563</v>
      </c>
      <c r="B583" s="23" t="s">
        <v>377</v>
      </c>
      <c r="C583" s="11" t="s">
        <v>618</v>
      </c>
      <c r="D583" s="11" t="s">
        <v>62</v>
      </c>
      <c r="E583" s="10" t="s">
        <v>27</v>
      </c>
      <c r="F583" s="10" t="s">
        <v>28</v>
      </c>
      <c r="G583" s="12">
        <v>30000</v>
      </c>
      <c r="H583" s="12">
        <v>0</v>
      </c>
      <c r="I583" s="12">
        <v>0</v>
      </c>
      <c r="J583" s="12">
        <f>+G583*2.87%</f>
        <v>861</v>
      </c>
      <c r="K583" s="12">
        <f>G583*7.1%</f>
        <v>2130</v>
      </c>
      <c r="L583" s="12">
        <f>G583*1.15%</f>
        <v>345</v>
      </c>
      <c r="M583" s="12">
        <f>+G583*3.04%</f>
        <v>912</v>
      </c>
      <c r="N583" s="12">
        <f>G583*7.09%</f>
        <v>2127</v>
      </c>
      <c r="O583" s="37">
        <v>0</v>
      </c>
      <c r="P583" s="12">
        <f>J583+K583+L583+M583+N583</f>
        <v>6375</v>
      </c>
      <c r="Q583" s="35">
        <v>0</v>
      </c>
      <c r="R583" s="12">
        <f>+J583+M583+O583+Q583+H583+I583</f>
        <v>1773</v>
      </c>
      <c r="S583" s="12">
        <f>+N583+L583+K583</f>
        <v>4602</v>
      </c>
      <c r="T583" s="28">
        <f>+G583-R583</f>
        <v>28227</v>
      </c>
    </row>
    <row r="584" spans="1:20" s="13" customFormat="1" ht="11.25" customHeight="1">
      <c r="A584" s="10">
        <f t="shared" si="748"/>
        <v>564</v>
      </c>
      <c r="B584" s="23" t="s">
        <v>381</v>
      </c>
      <c r="C584" s="36" t="s">
        <v>695</v>
      </c>
      <c r="D584" s="36" t="s">
        <v>62</v>
      </c>
      <c r="E584" s="15" t="s">
        <v>27</v>
      </c>
      <c r="F584" s="15" t="s">
        <v>28</v>
      </c>
      <c r="G584" s="28">
        <v>30000</v>
      </c>
      <c r="H584" s="28">
        <v>0</v>
      </c>
      <c r="I584" s="28">
        <v>0</v>
      </c>
      <c r="J584" s="28">
        <f>+G584*2.87%</f>
        <v>861</v>
      </c>
      <c r="K584" s="28">
        <f>G584*7.1%</f>
        <v>2130</v>
      </c>
      <c r="L584" s="28">
        <f>G584*1.15%</f>
        <v>345</v>
      </c>
      <c r="M584" s="28">
        <f>+G584*3.04%</f>
        <v>912</v>
      </c>
      <c r="N584" s="28">
        <f>G584*7.09%</f>
        <v>2127</v>
      </c>
      <c r="O584" s="37">
        <v>0</v>
      </c>
      <c r="P584" s="28">
        <f>J584+K584+L584+M584+N584</f>
        <v>6375</v>
      </c>
      <c r="Q584" s="35">
        <v>0</v>
      </c>
      <c r="R584" s="28">
        <f>+J584+M584+O584+Q584+H584+I584</f>
        <v>1773</v>
      </c>
      <c r="S584" s="28">
        <f>+N584+L584+K584</f>
        <v>4602</v>
      </c>
      <c r="T584" s="28">
        <f>+G584-R584</f>
        <v>28227</v>
      </c>
    </row>
    <row r="585" spans="1:20" s="13" customFormat="1" ht="12">
      <c r="A585" s="10">
        <f t="shared" si="748"/>
        <v>565</v>
      </c>
      <c r="B585" s="23" t="s">
        <v>381</v>
      </c>
      <c r="C585" s="36" t="s">
        <v>690</v>
      </c>
      <c r="D585" s="36" t="s">
        <v>691</v>
      </c>
      <c r="E585" s="15" t="s">
        <v>27</v>
      </c>
      <c r="F585" s="15" t="s">
        <v>28</v>
      </c>
      <c r="G585" s="28">
        <v>90671.21</v>
      </c>
      <c r="H585" s="28">
        <v>9911.01</v>
      </c>
      <c r="I585" s="28">
        <v>0</v>
      </c>
      <c r="J585" s="28">
        <f>+G585*2.87%</f>
        <v>2602.263727</v>
      </c>
      <c r="K585" s="28">
        <f>G585*7.1%</f>
        <v>6437.6559099999995</v>
      </c>
      <c r="L585" s="28">
        <f t="shared" ref="L585" si="754">62400*1.15%</f>
        <v>717.6</v>
      </c>
      <c r="M585" s="28">
        <f>+G585*3.04%</f>
        <v>2756.4047840000003</v>
      </c>
      <c r="N585" s="28">
        <f>G585*7.09%</f>
        <v>6428.5887890000013</v>
      </c>
      <c r="O585" s="37">
        <v>0</v>
      </c>
      <c r="P585" s="44">
        <f>J585+K585+L585+M585+N585</f>
        <v>18942.513210000001</v>
      </c>
      <c r="Q585" s="46">
        <v>27136.85</v>
      </c>
      <c r="R585" s="42">
        <f>+J585+M585+O585+Q585+H585+I585</f>
        <v>42406.528510999997</v>
      </c>
      <c r="S585" s="28">
        <f>+N585+L585+K585</f>
        <v>13583.844699000001</v>
      </c>
      <c r="T585" s="28">
        <f>+G585-R585</f>
        <v>48264.68148900001</v>
      </c>
    </row>
    <row r="586" spans="1:20" s="13" customFormat="1" ht="12">
      <c r="A586" s="10">
        <f t="shared" si="748"/>
        <v>566</v>
      </c>
      <c r="B586" s="23" t="s">
        <v>381</v>
      </c>
      <c r="C586" s="36" t="s">
        <v>692</v>
      </c>
      <c r="D586" s="36" t="s">
        <v>312</v>
      </c>
      <c r="E586" s="15" t="s">
        <v>43</v>
      </c>
      <c r="F586" s="15" t="s">
        <v>28</v>
      </c>
      <c r="G586" s="28">
        <v>34500</v>
      </c>
      <c r="H586" s="28">
        <v>0</v>
      </c>
      <c r="I586" s="28">
        <v>0</v>
      </c>
      <c r="J586" s="28">
        <f>+G586*2.87%</f>
        <v>990.15</v>
      </c>
      <c r="K586" s="28">
        <f>G586*7.1%</f>
        <v>2449.5</v>
      </c>
      <c r="L586" s="28">
        <f>G586*1.15%</f>
        <v>396.75</v>
      </c>
      <c r="M586" s="28">
        <f>+G586*3.04%</f>
        <v>1048.8</v>
      </c>
      <c r="N586" s="28">
        <f>G586*7.09%</f>
        <v>2446.0500000000002</v>
      </c>
      <c r="O586" s="37">
        <v>0</v>
      </c>
      <c r="P586" s="44">
        <f>J586+K586+L586+M586+N586</f>
        <v>7331.25</v>
      </c>
      <c r="Q586" s="43">
        <v>2081</v>
      </c>
      <c r="R586" s="42">
        <f>+J586+M586+O586+Q586+H586+I586</f>
        <v>4119.95</v>
      </c>
      <c r="S586" s="28">
        <f>+N586+L586+K586</f>
        <v>5292.3</v>
      </c>
      <c r="T586" s="28">
        <f>+G586-R586</f>
        <v>30380.05</v>
      </c>
    </row>
    <row r="587" spans="1:20" s="13" customFormat="1" ht="12">
      <c r="A587" s="10">
        <f t="shared" si="748"/>
        <v>567</v>
      </c>
      <c r="B587" s="23" t="s">
        <v>381</v>
      </c>
      <c r="C587" s="11" t="s">
        <v>694</v>
      </c>
      <c r="D587" s="11" t="s">
        <v>312</v>
      </c>
      <c r="E587" s="10" t="s">
        <v>27</v>
      </c>
      <c r="F587" s="10" t="s">
        <v>28</v>
      </c>
      <c r="G587" s="12">
        <v>34500</v>
      </c>
      <c r="H587" s="12">
        <v>0</v>
      </c>
      <c r="I587" s="12">
        <v>0</v>
      </c>
      <c r="J587" s="12">
        <f t="shared" ref="J587" si="755">+G587*2.87%</f>
        <v>990.15</v>
      </c>
      <c r="K587" s="12">
        <f t="shared" ref="K587" si="756">G587*7.1%</f>
        <v>2449.5</v>
      </c>
      <c r="L587" s="12">
        <f t="shared" ref="L587" si="757">G587*1.15%</f>
        <v>396.75</v>
      </c>
      <c r="M587" s="12">
        <f t="shared" ref="M587" si="758">+G587*3.04%</f>
        <v>1048.8</v>
      </c>
      <c r="N587" s="12">
        <f t="shared" ref="N587" si="759">G587*7.09%</f>
        <v>2446.0500000000002</v>
      </c>
      <c r="O587" s="35">
        <v>1350.12</v>
      </c>
      <c r="P587" s="38">
        <f t="shared" ref="P587" si="760">J587+K587+L587+M587+N587</f>
        <v>7331.25</v>
      </c>
      <c r="Q587" s="40">
        <f>16646.92-1190.12</f>
        <v>15456.8</v>
      </c>
      <c r="R587" s="39">
        <f t="shared" ref="R587" si="761">+J587+M587+O587+Q587+H587+I587</f>
        <v>18845.87</v>
      </c>
      <c r="S587" s="12">
        <f t="shared" ref="S587" si="762">+N587+L587+K587</f>
        <v>5292.3</v>
      </c>
      <c r="T587" s="28">
        <f t="shared" ref="T587" si="763">+G587-R587</f>
        <v>15654.130000000001</v>
      </c>
    </row>
    <row r="588" spans="1:20" s="13" customFormat="1" ht="12">
      <c r="A588" s="10">
        <f t="shared" si="748"/>
        <v>568</v>
      </c>
      <c r="B588" s="23" t="s">
        <v>391</v>
      </c>
      <c r="C588" s="11" t="s">
        <v>696</v>
      </c>
      <c r="D588" s="11" t="s">
        <v>204</v>
      </c>
      <c r="E588" s="10" t="s">
        <v>27</v>
      </c>
      <c r="F588" s="10" t="s">
        <v>28</v>
      </c>
      <c r="G588" s="12">
        <v>93941.79</v>
      </c>
      <c r="H588" s="12">
        <v>18528.63</v>
      </c>
      <c r="I588" s="12">
        <v>0</v>
      </c>
      <c r="J588" s="12">
        <f t="shared" si="741"/>
        <v>2696.1293729999998</v>
      </c>
      <c r="K588" s="12">
        <f t="shared" ref="K588:K594" si="764">G588*7.1%</f>
        <v>6669.8670899999988</v>
      </c>
      <c r="L588" s="12">
        <f t="shared" ref="L588:L594" si="765">62400*1.15%</f>
        <v>717.6</v>
      </c>
      <c r="M588" s="12">
        <f t="shared" ref="M588:M594" si="766">+G588*3.04%</f>
        <v>2855.8304159999998</v>
      </c>
      <c r="N588" s="12">
        <f t="shared" ref="N588:N594" si="767">G588*7.09%</f>
        <v>6660.4729109999998</v>
      </c>
      <c r="O588" s="35">
        <v>1350.12</v>
      </c>
      <c r="P588" s="12">
        <f t="shared" si="749"/>
        <v>19599.899789999999</v>
      </c>
      <c r="Q588" s="35">
        <f>54363.5-O588</f>
        <v>53013.38</v>
      </c>
      <c r="R588" s="12">
        <f t="shared" si="740"/>
        <v>78444.089789000005</v>
      </c>
      <c r="S588" s="12">
        <f t="shared" ref="S588:S594" si="768">+N588+L588+K588</f>
        <v>14047.940000999999</v>
      </c>
      <c r="T588" s="28">
        <f t="shared" si="742"/>
        <v>15497.700210999988</v>
      </c>
    </row>
    <row r="589" spans="1:20" s="13" customFormat="1" ht="12">
      <c r="A589" s="10">
        <f t="shared" si="748"/>
        <v>569</v>
      </c>
      <c r="B589" s="23" t="s">
        <v>391</v>
      </c>
      <c r="C589" s="11" t="s">
        <v>697</v>
      </c>
      <c r="D589" s="11" t="s">
        <v>204</v>
      </c>
      <c r="E589" s="10" t="s">
        <v>27</v>
      </c>
      <c r="F589" s="10" t="s">
        <v>28</v>
      </c>
      <c r="G589" s="12">
        <v>89834.81</v>
      </c>
      <c r="H589" s="12">
        <v>9714.26</v>
      </c>
      <c r="I589" s="12">
        <v>0</v>
      </c>
      <c r="J589" s="12">
        <f t="shared" si="741"/>
        <v>2578.259047</v>
      </c>
      <c r="K589" s="12">
        <f t="shared" si="764"/>
        <v>6378.2715099999996</v>
      </c>
      <c r="L589" s="12">
        <f t="shared" si="765"/>
        <v>717.6</v>
      </c>
      <c r="M589" s="12">
        <f t="shared" si="766"/>
        <v>2730.978224</v>
      </c>
      <c r="N589" s="12">
        <f t="shared" si="767"/>
        <v>6369.2880290000003</v>
      </c>
      <c r="O589" s="37">
        <v>0</v>
      </c>
      <c r="P589" s="12">
        <f t="shared" si="749"/>
        <v>18774.396810000002</v>
      </c>
      <c r="Q589" s="35">
        <v>1377.53</v>
      </c>
      <c r="R589" s="12">
        <f t="shared" si="740"/>
        <v>16401.027270999999</v>
      </c>
      <c r="S589" s="12">
        <f t="shared" si="768"/>
        <v>13465.159539</v>
      </c>
      <c r="T589" s="28">
        <f t="shared" si="742"/>
        <v>73433.782728999999</v>
      </c>
    </row>
    <row r="590" spans="1:20" s="13" customFormat="1" ht="12">
      <c r="A590" s="10">
        <f t="shared" si="748"/>
        <v>570</v>
      </c>
      <c r="B590" s="23" t="s">
        <v>391</v>
      </c>
      <c r="C590" s="11" t="s">
        <v>698</v>
      </c>
      <c r="D590" s="11" t="s">
        <v>204</v>
      </c>
      <c r="E590" s="10" t="s">
        <v>27</v>
      </c>
      <c r="F590" s="10" t="s">
        <v>39</v>
      </c>
      <c r="G590" s="12">
        <v>89100</v>
      </c>
      <c r="H590" s="12">
        <v>16598.169999999998</v>
      </c>
      <c r="I590" s="12">
        <v>0</v>
      </c>
      <c r="J590" s="12">
        <f t="shared" si="741"/>
        <v>2557.17</v>
      </c>
      <c r="K590" s="12">
        <f t="shared" si="764"/>
        <v>6326.0999999999995</v>
      </c>
      <c r="L590" s="12">
        <f t="shared" si="765"/>
        <v>717.6</v>
      </c>
      <c r="M590" s="12">
        <f t="shared" si="766"/>
        <v>2708.64</v>
      </c>
      <c r="N590" s="12">
        <f t="shared" si="767"/>
        <v>6317.1900000000005</v>
      </c>
      <c r="O590" s="37">
        <v>0</v>
      </c>
      <c r="P590" s="12">
        <f t="shared" si="749"/>
        <v>18626.7</v>
      </c>
      <c r="Q590" s="35">
        <v>1366.51</v>
      </c>
      <c r="R590" s="12">
        <f t="shared" si="740"/>
        <v>23230.489999999998</v>
      </c>
      <c r="S590" s="12">
        <f t="shared" si="768"/>
        <v>13360.89</v>
      </c>
      <c r="T590" s="28">
        <f t="shared" si="742"/>
        <v>65869.510000000009</v>
      </c>
    </row>
    <row r="591" spans="1:20" s="13" customFormat="1" ht="12">
      <c r="A591" s="10">
        <f t="shared" si="748"/>
        <v>571</v>
      </c>
      <c r="B591" s="23" t="s">
        <v>391</v>
      </c>
      <c r="C591" s="11" t="s">
        <v>699</v>
      </c>
      <c r="D591" s="11" t="s">
        <v>204</v>
      </c>
      <c r="E591" s="10" t="s">
        <v>27</v>
      </c>
      <c r="F591" s="10" t="s">
        <v>39</v>
      </c>
      <c r="G591" s="12">
        <v>89100</v>
      </c>
      <c r="H591" s="12">
        <v>16260.64</v>
      </c>
      <c r="I591" s="12">
        <v>0</v>
      </c>
      <c r="J591" s="12">
        <f t="shared" si="741"/>
        <v>2557.17</v>
      </c>
      <c r="K591" s="12">
        <f t="shared" si="764"/>
        <v>6326.0999999999995</v>
      </c>
      <c r="L591" s="12">
        <f t="shared" si="765"/>
        <v>717.6</v>
      </c>
      <c r="M591" s="12">
        <f t="shared" si="766"/>
        <v>2708.64</v>
      </c>
      <c r="N591" s="12">
        <f t="shared" si="767"/>
        <v>6317.1900000000005</v>
      </c>
      <c r="O591" s="35">
        <v>1350.12</v>
      </c>
      <c r="P591" s="12">
        <f t="shared" si="749"/>
        <v>18626.7</v>
      </c>
      <c r="Q591" s="35">
        <v>2031.5100000000002</v>
      </c>
      <c r="R591" s="12">
        <f t="shared" si="740"/>
        <v>24908.079999999998</v>
      </c>
      <c r="S591" s="12">
        <f t="shared" si="768"/>
        <v>13360.89</v>
      </c>
      <c r="T591" s="28">
        <f t="shared" si="742"/>
        <v>64191.92</v>
      </c>
    </row>
    <row r="592" spans="1:20" s="13" customFormat="1" ht="12">
      <c r="A592" s="10">
        <f t="shared" si="748"/>
        <v>572</v>
      </c>
      <c r="B592" s="23" t="s">
        <v>391</v>
      </c>
      <c r="C592" s="11" t="s">
        <v>700</v>
      </c>
      <c r="D592" s="11" t="s">
        <v>204</v>
      </c>
      <c r="E592" s="10" t="s">
        <v>27</v>
      </c>
      <c r="F592" s="10" t="s">
        <v>28</v>
      </c>
      <c r="G592" s="12">
        <v>89100</v>
      </c>
      <c r="H592" s="12">
        <v>16260.64</v>
      </c>
      <c r="I592" s="12">
        <v>0</v>
      </c>
      <c r="J592" s="12">
        <f t="shared" si="741"/>
        <v>2557.17</v>
      </c>
      <c r="K592" s="12">
        <f t="shared" si="764"/>
        <v>6326.0999999999995</v>
      </c>
      <c r="L592" s="12">
        <f t="shared" si="765"/>
        <v>717.6</v>
      </c>
      <c r="M592" s="12">
        <f t="shared" si="766"/>
        <v>2708.64</v>
      </c>
      <c r="N592" s="12">
        <f t="shared" si="767"/>
        <v>6317.1900000000005</v>
      </c>
      <c r="O592" s="35">
        <v>1350.12</v>
      </c>
      <c r="P592" s="12">
        <f t="shared" si="749"/>
        <v>18626.7</v>
      </c>
      <c r="Q592" s="35">
        <f>25162.72-1350.12</f>
        <v>23812.600000000002</v>
      </c>
      <c r="R592" s="12">
        <f t="shared" si="740"/>
        <v>46689.17</v>
      </c>
      <c r="S592" s="12">
        <f t="shared" si="768"/>
        <v>13360.89</v>
      </c>
      <c r="T592" s="28">
        <f t="shared" si="742"/>
        <v>42410.83</v>
      </c>
    </row>
    <row r="593" spans="1:20" s="13" customFormat="1" ht="12">
      <c r="A593" s="10">
        <f t="shared" si="748"/>
        <v>573</v>
      </c>
      <c r="B593" s="23" t="s">
        <v>391</v>
      </c>
      <c r="C593" s="11" t="s">
        <v>701</v>
      </c>
      <c r="D593" s="11" t="s">
        <v>312</v>
      </c>
      <c r="E593" s="10" t="s">
        <v>27</v>
      </c>
      <c r="F593" s="10" t="s">
        <v>28</v>
      </c>
      <c r="G593" s="12">
        <v>34500</v>
      </c>
      <c r="H593" s="12">
        <v>0</v>
      </c>
      <c r="I593" s="12">
        <v>0</v>
      </c>
      <c r="J593" s="12">
        <f t="shared" si="741"/>
        <v>990.15</v>
      </c>
      <c r="K593" s="12">
        <f t="shared" si="764"/>
        <v>2449.5</v>
      </c>
      <c r="L593" s="12">
        <f t="shared" ref="L593" si="769">G593*1.15%</f>
        <v>396.75</v>
      </c>
      <c r="M593" s="12">
        <f t="shared" si="766"/>
        <v>1048.8</v>
      </c>
      <c r="N593" s="12">
        <f t="shared" si="767"/>
        <v>2446.0500000000002</v>
      </c>
      <c r="O593" s="35">
        <v>1350.12</v>
      </c>
      <c r="P593" s="12">
        <f t="shared" ref="P593" si="770">J593+K593+L593+M593+N593</f>
        <v>7331.25</v>
      </c>
      <c r="Q593" s="35">
        <v>0</v>
      </c>
      <c r="R593" s="12">
        <f t="shared" si="740"/>
        <v>3389.0699999999997</v>
      </c>
      <c r="S593" s="12">
        <f t="shared" si="768"/>
        <v>5292.3</v>
      </c>
      <c r="T593" s="28">
        <f t="shared" ref="T593" si="771">+G593-R593</f>
        <v>31110.93</v>
      </c>
    </row>
    <row r="594" spans="1:20" s="30" customFormat="1" ht="12">
      <c r="A594" s="10">
        <f t="shared" si="748"/>
        <v>574</v>
      </c>
      <c r="B594" s="23" t="s">
        <v>391</v>
      </c>
      <c r="C594" s="11" t="s">
        <v>702</v>
      </c>
      <c r="D594" s="11" t="s">
        <v>204</v>
      </c>
      <c r="E594" s="10" t="s">
        <v>27</v>
      </c>
      <c r="F594" s="10" t="s">
        <v>28</v>
      </c>
      <c r="G594" s="12">
        <v>89100</v>
      </c>
      <c r="H594" s="12">
        <v>15248.05</v>
      </c>
      <c r="I594" s="12">
        <v>0</v>
      </c>
      <c r="J594" s="12">
        <f t="shared" si="741"/>
        <v>2557.17</v>
      </c>
      <c r="K594" s="12">
        <f t="shared" si="764"/>
        <v>6326.0999999999995</v>
      </c>
      <c r="L594" s="12">
        <f t="shared" si="765"/>
        <v>717.6</v>
      </c>
      <c r="M594" s="12">
        <f t="shared" si="766"/>
        <v>2708.64</v>
      </c>
      <c r="N594" s="12">
        <f t="shared" si="767"/>
        <v>6317.1900000000005</v>
      </c>
      <c r="O594" s="35">
        <f>1350.12*2</f>
        <v>2700.24</v>
      </c>
      <c r="P594" s="12">
        <f t="shared" si="749"/>
        <v>18626.7</v>
      </c>
      <c r="Q594" s="35">
        <f>14066.99-O594</f>
        <v>11366.75</v>
      </c>
      <c r="R594" s="12">
        <f t="shared" si="740"/>
        <v>34580.85</v>
      </c>
      <c r="S594" s="12">
        <f t="shared" si="768"/>
        <v>13360.89</v>
      </c>
      <c r="T594" s="28">
        <f t="shared" si="742"/>
        <v>54519.15</v>
      </c>
    </row>
    <row r="595" spans="1:20" s="13" customFormat="1" ht="12">
      <c r="A595" s="54"/>
      <c r="B595" s="54" t="s">
        <v>703</v>
      </c>
      <c r="C595" s="55"/>
      <c r="D595" s="55"/>
      <c r="E595" s="60"/>
      <c r="F595" s="60"/>
      <c r="G595" s="61"/>
      <c r="H595" s="61"/>
      <c r="I595" s="61"/>
      <c r="J595" s="61"/>
      <c r="K595" s="61"/>
      <c r="L595" s="61"/>
      <c r="M595" s="61"/>
      <c r="N595" s="61"/>
      <c r="O595" s="62"/>
      <c r="P595" s="61"/>
      <c r="Q595" s="62"/>
      <c r="R595" s="61"/>
      <c r="S595" s="61"/>
      <c r="T595" s="61"/>
    </row>
    <row r="596" spans="1:20" s="13" customFormat="1" ht="12">
      <c r="A596" s="10">
        <f>+A594+1</f>
        <v>575</v>
      </c>
      <c r="B596" s="23" t="s">
        <v>293</v>
      </c>
      <c r="C596" s="11" t="s">
        <v>705</v>
      </c>
      <c r="D596" s="11" t="s">
        <v>312</v>
      </c>
      <c r="E596" s="10" t="s">
        <v>27</v>
      </c>
      <c r="F596" s="10" t="s">
        <v>28</v>
      </c>
      <c r="G596" s="12">
        <v>40000</v>
      </c>
      <c r="H596" s="12">
        <v>442.65</v>
      </c>
      <c r="I596" s="12">
        <v>0</v>
      </c>
      <c r="J596" s="12">
        <f t="shared" ref="J596:J651" si="772">+G596*2.87%</f>
        <v>1148</v>
      </c>
      <c r="K596" s="12">
        <f t="shared" ref="K596" si="773">G596*7.1%</f>
        <v>2839.9999999999995</v>
      </c>
      <c r="L596" s="12">
        <f t="shared" ref="L596" si="774">G596*1.15%</f>
        <v>460</v>
      </c>
      <c r="M596" s="12">
        <f t="shared" ref="M596" si="775">+G596*3.04%</f>
        <v>1216</v>
      </c>
      <c r="N596" s="12">
        <f t="shared" ref="N596" si="776">G596*7.09%</f>
        <v>2836</v>
      </c>
      <c r="O596" s="37">
        <v>0</v>
      </c>
      <c r="P596" s="12">
        <f t="shared" si="749"/>
        <v>8500</v>
      </c>
      <c r="Q596" s="35">
        <v>22093.919999999998</v>
      </c>
      <c r="R596" s="12">
        <f t="shared" si="740"/>
        <v>24900.57</v>
      </c>
      <c r="S596" s="12">
        <f t="shared" ref="S596" si="777">+N596+L596+K596</f>
        <v>6136</v>
      </c>
      <c r="T596" s="28">
        <f t="shared" si="742"/>
        <v>15099.43</v>
      </c>
    </row>
    <row r="597" spans="1:20" s="30" customFormat="1" ht="12">
      <c r="A597" s="10">
        <f>+A596+1</f>
        <v>576</v>
      </c>
      <c r="B597" s="23" t="s">
        <v>300</v>
      </c>
      <c r="C597" s="36" t="s">
        <v>706</v>
      </c>
      <c r="D597" s="36" t="s">
        <v>691</v>
      </c>
      <c r="E597" s="15" t="s">
        <v>27</v>
      </c>
      <c r="F597" s="15" t="s">
        <v>28</v>
      </c>
      <c r="G597" s="28">
        <v>94200.8</v>
      </c>
      <c r="H597" s="28">
        <v>17122.939999999999</v>
      </c>
      <c r="I597" s="28">
        <v>0</v>
      </c>
      <c r="J597" s="28">
        <f t="shared" si="772"/>
        <v>2703.5629600000002</v>
      </c>
      <c r="K597" s="28">
        <f t="shared" ref="K597:K598" si="778">G597*7.1%</f>
        <v>6688.2567999999992</v>
      </c>
      <c r="L597" s="28">
        <f t="shared" ref="L597" si="779">62400*1.15%</f>
        <v>717.6</v>
      </c>
      <c r="M597" s="28">
        <f t="shared" ref="M597:M598" si="780">+G597*3.04%</f>
        <v>2863.7043200000003</v>
      </c>
      <c r="N597" s="28">
        <f t="shared" ref="N597:N598" si="781">G597*7.09%</f>
        <v>6678.8367200000002</v>
      </c>
      <c r="O597" s="37">
        <f>1350.12*2</f>
        <v>2700.24</v>
      </c>
      <c r="P597" s="28">
        <f t="shared" si="749"/>
        <v>19651.960800000001</v>
      </c>
      <c r="Q597" s="37">
        <f>3823.26-2380.24</f>
        <v>1443.0200000000004</v>
      </c>
      <c r="R597" s="28">
        <f t="shared" si="740"/>
        <v>26833.467279999997</v>
      </c>
      <c r="S597" s="28">
        <f t="shared" ref="S597:S598" si="782">+N597+L597+K597</f>
        <v>14084.693520000001</v>
      </c>
      <c r="T597" s="28">
        <f t="shared" si="742"/>
        <v>67367.332720000006</v>
      </c>
    </row>
    <row r="598" spans="1:20" s="13" customFormat="1" ht="12">
      <c r="A598" s="10">
        <f>+A597+1</f>
        <v>577</v>
      </c>
      <c r="B598" s="23" t="s">
        <v>300</v>
      </c>
      <c r="C598" s="11" t="s">
        <v>707</v>
      </c>
      <c r="D598" s="11" t="s">
        <v>121</v>
      </c>
      <c r="E598" s="10" t="s">
        <v>43</v>
      </c>
      <c r="F598" s="10" t="s">
        <v>39</v>
      </c>
      <c r="G598" s="12">
        <v>45000</v>
      </c>
      <c r="H598" s="12">
        <v>1148.33</v>
      </c>
      <c r="I598" s="12">
        <v>0</v>
      </c>
      <c r="J598" s="12">
        <f t="shared" si="772"/>
        <v>1291.5</v>
      </c>
      <c r="K598" s="12">
        <f t="shared" si="778"/>
        <v>3194.9999999999995</v>
      </c>
      <c r="L598" s="12">
        <f t="shared" ref="L598" si="783">G598*1.15%</f>
        <v>517.5</v>
      </c>
      <c r="M598" s="12">
        <f t="shared" si="780"/>
        <v>1368</v>
      </c>
      <c r="N598" s="12">
        <f t="shared" si="781"/>
        <v>3190.5</v>
      </c>
      <c r="O598" s="37">
        <v>0</v>
      </c>
      <c r="P598" s="12">
        <f t="shared" si="749"/>
        <v>9562.5</v>
      </c>
      <c r="Q598" s="35">
        <v>0</v>
      </c>
      <c r="R598" s="12">
        <f t="shared" si="740"/>
        <v>3807.83</v>
      </c>
      <c r="S598" s="12">
        <f t="shared" si="782"/>
        <v>6903</v>
      </c>
      <c r="T598" s="28">
        <f t="shared" si="742"/>
        <v>41192.17</v>
      </c>
    </row>
    <row r="599" spans="1:20" s="13" customFormat="1" ht="12">
      <c r="A599" s="10">
        <f t="shared" ref="A599:A662" si="784">+A598+1</f>
        <v>578</v>
      </c>
      <c r="B599" s="23" t="s">
        <v>709</v>
      </c>
      <c r="C599" s="11" t="s">
        <v>710</v>
      </c>
      <c r="D599" s="11" t="s">
        <v>52</v>
      </c>
      <c r="E599" s="10" t="s">
        <v>43</v>
      </c>
      <c r="F599" s="10" t="s">
        <v>28</v>
      </c>
      <c r="G599" s="28">
        <v>75000</v>
      </c>
      <c r="H599" s="12">
        <v>0</v>
      </c>
      <c r="I599" s="12">
        <v>0</v>
      </c>
      <c r="J599" s="12">
        <f t="shared" si="772"/>
        <v>2152.5</v>
      </c>
      <c r="K599" s="12">
        <v>5324.9999999999991</v>
      </c>
      <c r="L599" s="12">
        <f t="shared" ref="L599" si="785">62400*1.15%</f>
        <v>717.6</v>
      </c>
      <c r="M599" s="12">
        <f t="shared" ref="M599:M609" si="786">+G599*3.04%</f>
        <v>2280</v>
      </c>
      <c r="N599" s="12">
        <v>5317.5</v>
      </c>
      <c r="O599" s="37">
        <v>0</v>
      </c>
      <c r="P599" s="12">
        <v>15695.171999999999</v>
      </c>
      <c r="Q599" s="35">
        <v>0</v>
      </c>
      <c r="R599" s="12">
        <f t="shared" si="740"/>
        <v>4432.5</v>
      </c>
      <c r="S599" s="12">
        <v>11262.671999999999</v>
      </c>
      <c r="T599" s="28">
        <f t="shared" si="742"/>
        <v>70567.5</v>
      </c>
    </row>
    <row r="600" spans="1:20" s="13" customFormat="1" ht="12">
      <c r="A600" s="10">
        <f t="shared" si="784"/>
        <v>579</v>
      </c>
      <c r="B600" s="23" t="s">
        <v>302</v>
      </c>
      <c r="C600" s="36" t="s">
        <v>712</v>
      </c>
      <c r="D600" s="36" t="s">
        <v>235</v>
      </c>
      <c r="E600" s="15" t="s">
        <v>27</v>
      </c>
      <c r="F600" s="15" t="s">
        <v>39</v>
      </c>
      <c r="G600" s="28">
        <v>116276.16</v>
      </c>
      <c r="H600" s="28">
        <v>15596.4</v>
      </c>
      <c r="I600" s="28">
        <v>0</v>
      </c>
      <c r="J600" s="28">
        <f t="shared" si="772"/>
        <v>3337.1257920000003</v>
      </c>
      <c r="K600" s="28">
        <f t="shared" ref="K600:K609" si="787">G600*7.1%</f>
        <v>8255.60736</v>
      </c>
      <c r="L600" s="28">
        <f t="shared" ref="L600" si="788">62400*1.15%</f>
        <v>717.6</v>
      </c>
      <c r="M600" s="28">
        <f t="shared" si="786"/>
        <v>3534.7952640000003</v>
      </c>
      <c r="N600" s="28">
        <f t="shared" ref="N600:N609" si="789">G600*7.09%</f>
        <v>8243.9797440000002</v>
      </c>
      <c r="O600" s="37">
        <v>1350.12</v>
      </c>
      <c r="P600" s="44">
        <f t="shared" si="749"/>
        <v>24089.108160000003</v>
      </c>
      <c r="Q600" s="46">
        <v>1774.15</v>
      </c>
      <c r="R600" s="42">
        <f t="shared" si="740"/>
        <v>25592.591056000001</v>
      </c>
      <c r="S600" s="28">
        <f t="shared" ref="S600:S609" si="790">+N600+L600+K600</f>
        <v>17217.187104000001</v>
      </c>
      <c r="T600" s="28">
        <f t="shared" si="742"/>
        <v>90683.568943999999</v>
      </c>
    </row>
    <row r="601" spans="1:20" s="13" customFormat="1" ht="12">
      <c r="A601" s="10">
        <f t="shared" si="784"/>
        <v>580</v>
      </c>
      <c r="B601" s="23" t="s">
        <v>302</v>
      </c>
      <c r="C601" s="11" t="s">
        <v>713</v>
      </c>
      <c r="D601" s="11" t="s">
        <v>218</v>
      </c>
      <c r="E601" s="10" t="s">
        <v>43</v>
      </c>
      <c r="F601" s="10" t="s">
        <v>28</v>
      </c>
      <c r="G601" s="12">
        <v>65000</v>
      </c>
      <c r="H601" s="12">
        <v>4427.58</v>
      </c>
      <c r="I601" s="12">
        <v>0</v>
      </c>
      <c r="J601" s="12">
        <f t="shared" si="772"/>
        <v>1865.5</v>
      </c>
      <c r="K601" s="12">
        <f t="shared" si="787"/>
        <v>4615</v>
      </c>
      <c r="L601" s="12">
        <f t="shared" ref="L601:L609" si="791">G601*1.15%</f>
        <v>747.5</v>
      </c>
      <c r="M601" s="12">
        <f t="shared" si="786"/>
        <v>1976</v>
      </c>
      <c r="N601" s="12">
        <f t="shared" si="789"/>
        <v>4608.5</v>
      </c>
      <c r="O601" s="37">
        <v>0</v>
      </c>
      <c r="P601" s="12">
        <f t="shared" si="749"/>
        <v>13812.5</v>
      </c>
      <c r="Q601" s="41">
        <v>13972</v>
      </c>
      <c r="R601" s="12">
        <f t="shared" si="740"/>
        <v>22241.08</v>
      </c>
      <c r="S601" s="12">
        <f t="shared" si="790"/>
        <v>9971</v>
      </c>
      <c r="T601" s="28">
        <f t="shared" si="742"/>
        <v>42758.92</v>
      </c>
    </row>
    <row r="602" spans="1:20" s="13" customFormat="1" ht="12">
      <c r="A602" s="10">
        <f t="shared" si="784"/>
        <v>581</v>
      </c>
      <c r="B602" s="23" t="s">
        <v>302</v>
      </c>
      <c r="C602" s="11" t="s">
        <v>714</v>
      </c>
      <c r="D602" s="11" t="s">
        <v>229</v>
      </c>
      <c r="E602" s="10" t="s">
        <v>43</v>
      </c>
      <c r="F602" s="10" t="s">
        <v>28</v>
      </c>
      <c r="G602" s="12">
        <v>45000</v>
      </c>
      <c r="H602" s="12">
        <v>1148.33</v>
      </c>
      <c r="I602" s="12">
        <v>0</v>
      </c>
      <c r="J602" s="12">
        <f t="shared" si="772"/>
        <v>1291.5</v>
      </c>
      <c r="K602" s="12">
        <f t="shared" si="787"/>
        <v>3194.9999999999995</v>
      </c>
      <c r="L602" s="12">
        <f t="shared" si="791"/>
        <v>517.5</v>
      </c>
      <c r="M602" s="12">
        <f t="shared" si="786"/>
        <v>1368</v>
      </c>
      <c r="N602" s="12">
        <f t="shared" si="789"/>
        <v>3190.5</v>
      </c>
      <c r="O602" s="37">
        <v>0</v>
      </c>
      <c r="P602" s="12">
        <f t="shared" si="749"/>
        <v>9562.5</v>
      </c>
      <c r="Q602" s="35">
        <v>0</v>
      </c>
      <c r="R602" s="12">
        <f t="shared" si="740"/>
        <v>3807.83</v>
      </c>
      <c r="S602" s="12">
        <f t="shared" si="790"/>
        <v>6903</v>
      </c>
      <c r="T602" s="28">
        <f t="shared" si="742"/>
        <v>41192.17</v>
      </c>
    </row>
    <row r="603" spans="1:20" s="13" customFormat="1" ht="12">
      <c r="A603" s="10">
        <f t="shared" si="784"/>
        <v>582</v>
      </c>
      <c r="B603" s="23" t="s">
        <v>302</v>
      </c>
      <c r="C603" s="11" t="s">
        <v>715</v>
      </c>
      <c r="D603" s="11" t="s">
        <v>103</v>
      </c>
      <c r="E603" s="10" t="s">
        <v>43</v>
      </c>
      <c r="F603" s="10" t="s">
        <v>28</v>
      </c>
      <c r="G603" s="12">
        <v>41175.75</v>
      </c>
      <c r="H603" s="12">
        <v>203.55</v>
      </c>
      <c r="I603" s="12">
        <v>0</v>
      </c>
      <c r="J603" s="12">
        <f t="shared" si="772"/>
        <v>1181.744025</v>
      </c>
      <c r="K603" s="12">
        <f t="shared" si="787"/>
        <v>2923.4782499999997</v>
      </c>
      <c r="L603" s="12">
        <f t="shared" si="791"/>
        <v>473.52112499999998</v>
      </c>
      <c r="M603" s="12">
        <f t="shared" si="786"/>
        <v>1251.7428</v>
      </c>
      <c r="N603" s="12">
        <f t="shared" si="789"/>
        <v>2919.3606750000004</v>
      </c>
      <c r="O603" s="35">
        <f>1350.12*2</f>
        <v>2700.24</v>
      </c>
      <c r="P603" s="12">
        <f t="shared" si="749"/>
        <v>8749.8468750000011</v>
      </c>
      <c r="Q603" s="35">
        <v>0</v>
      </c>
      <c r="R603" s="12">
        <f t="shared" si="740"/>
        <v>5337.2768249999999</v>
      </c>
      <c r="S603" s="12">
        <f t="shared" si="790"/>
        <v>6316.3600499999993</v>
      </c>
      <c r="T603" s="28">
        <f t="shared" si="742"/>
        <v>35838.473174999999</v>
      </c>
    </row>
    <row r="604" spans="1:20" s="13" customFormat="1" ht="12">
      <c r="A604" s="10">
        <f t="shared" si="784"/>
        <v>583</v>
      </c>
      <c r="B604" s="23" t="s">
        <v>302</v>
      </c>
      <c r="C604" s="11" t="s">
        <v>716</v>
      </c>
      <c r="D604" s="11" t="s">
        <v>62</v>
      </c>
      <c r="E604" s="10" t="s">
        <v>27</v>
      </c>
      <c r="F604" s="10" t="s">
        <v>28</v>
      </c>
      <c r="G604" s="12">
        <v>40000</v>
      </c>
      <c r="H604" s="12">
        <v>240.13</v>
      </c>
      <c r="I604" s="12">
        <v>0</v>
      </c>
      <c r="J604" s="12">
        <f t="shared" si="772"/>
        <v>1148</v>
      </c>
      <c r="K604" s="12">
        <f t="shared" si="787"/>
        <v>2839.9999999999995</v>
      </c>
      <c r="L604" s="12">
        <f t="shared" si="791"/>
        <v>460</v>
      </c>
      <c r="M604" s="12">
        <f t="shared" si="786"/>
        <v>1216</v>
      </c>
      <c r="N604" s="12">
        <f t="shared" si="789"/>
        <v>2836</v>
      </c>
      <c r="O604" s="35">
        <v>1350.12</v>
      </c>
      <c r="P604" s="12">
        <f t="shared" si="749"/>
        <v>8500</v>
      </c>
      <c r="Q604" s="35">
        <v>0</v>
      </c>
      <c r="R604" s="12">
        <f t="shared" si="740"/>
        <v>3954.25</v>
      </c>
      <c r="S604" s="12">
        <f t="shared" si="790"/>
        <v>6136</v>
      </c>
      <c r="T604" s="28">
        <f t="shared" si="742"/>
        <v>36045.75</v>
      </c>
    </row>
    <row r="605" spans="1:20" s="13" customFormat="1" ht="12">
      <c r="A605" s="10">
        <f t="shared" si="784"/>
        <v>584</v>
      </c>
      <c r="B605" s="23" t="s">
        <v>302</v>
      </c>
      <c r="C605" s="11" t="s">
        <v>717</v>
      </c>
      <c r="D605" s="11" t="s">
        <v>62</v>
      </c>
      <c r="E605" s="10" t="s">
        <v>27</v>
      </c>
      <c r="F605" s="10" t="s">
        <v>28</v>
      </c>
      <c r="G605" s="12">
        <v>33702.550000000003</v>
      </c>
      <c r="H605" s="12">
        <v>0</v>
      </c>
      <c r="I605" s="12">
        <v>0</v>
      </c>
      <c r="J605" s="12">
        <f t="shared" si="772"/>
        <v>967.26318500000002</v>
      </c>
      <c r="K605" s="12">
        <f t="shared" si="787"/>
        <v>2392.88105</v>
      </c>
      <c r="L605" s="12">
        <f t="shared" si="791"/>
        <v>387.57932500000004</v>
      </c>
      <c r="M605" s="12">
        <f t="shared" si="786"/>
        <v>1024.5575200000001</v>
      </c>
      <c r="N605" s="12">
        <f t="shared" si="789"/>
        <v>2389.5107950000001</v>
      </c>
      <c r="O605" s="35">
        <f>1350.12*2</f>
        <v>2700.24</v>
      </c>
      <c r="P605" s="12">
        <f t="shared" si="749"/>
        <v>7161.7918749999999</v>
      </c>
      <c r="Q605" s="35">
        <f>6338.24-O605</f>
        <v>3638</v>
      </c>
      <c r="R605" s="12">
        <f t="shared" ref="R605:R670" si="792">+J605+M605+O605+Q605+H605+I605</f>
        <v>8330.0607049999999</v>
      </c>
      <c r="S605" s="12">
        <f t="shared" si="790"/>
        <v>5169.9711700000007</v>
      </c>
      <c r="T605" s="28">
        <f t="shared" si="742"/>
        <v>25372.489295000003</v>
      </c>
    </row>
    <row r="606" spans="1:20" s="13" customFormat="1" ht="12">
      <c r="A606" s="10">
        <f t="shared" si="784"/>
        <v>585</v>
      </c>
      <c r="B606" s="23" t="s">
        <v>302</v>
      </c>
      <c r="C606" s="11" t="s">
        <v>718</v>
      </c>
      <c r="D606" s="11" t="s">
        <v>36</v>
      </c>
      <c r="E606" s="10" t="s">
        <v>27</v>
      </c>
      <c r="F606" s="10" t="s">
        <v>28</v>
      </c>
      <c r="G606" s="12">
        <v>30000</v>
      </c>
      <c r="H606" s="12">
        <v>0</v>
      </c>
      <c r="I606" s="12">
        <v>0</v>
      </c>
      <c r="J606" s="12">
        <f t="shared" si="772"/>
        <v>861</v>
      </c>
      <c r="K606" s="12">
        <f t="shared" si="787"/>
        <v>2130</v>
      </c>
      <c r="L606" s="12">
        <f t="shared" si="791"/>
        <v>345</v>
      </c>
      <c r="M606" s="12">
        <f t="shared" si="786"/>
        <v>912</v>
      </c>
      <c r="N606" s="12">
        <f t="shared" si="789"/>
        <v>2127</v>
      </c>
      <c r="O606" s="35">
        <f>1350.12*2</f>
        <v>2700.24</v>
      </c>
      <c r="P606" s="12">
        <f t="shared" si="749"/>
        <v>6375</v>
      </c>
      <c r="Q606" s="35">
        <v>0</v>
      </c>
      <c r="R606" s="12">
        <f t="shared" si="792"/>
        <v>4473.24</v>
      </c>
      <c r="S606" s="12">
        <f t="shared" si="790"/>
        <v>4602</v>
      </c>
      <c r="T606" s="28">
        <f t="shared" si="742"/>
        <v>25526.760000000002</v>
      </c>
    </row>
    <row r="607" spans="1:20" s="13" customFormat="1" ht="12">
      <c r="A607" s="10">
        <f t="shared" si="784"/>
        <v>586</v>
      </c>
      <c r="B607" s="23" t="s">
        <v>302</v>
      </c>
      <c r="C607" s="11" t="s">
        <v>719</v>
      </c>
      <c r="D607" s="11" t="s">
        <v>36</v>
      </c>
      <c r="E607" s="10" t="s">
        <v>27</v>
      </c>
      <c r="F607" s="10" t="s">
        <v>28</v>
      </c>
      <c r="G607" s="12">
        <v>30000</v>
      </c>
      <c r="H607" s="12">
        <v>0</v>
      </c>
      <c r="I607" s="12">
        <v>0</v>
      </c>
      <c r="J607" s="12">
        <f t="shared" si="772"/>
        <v>861</v>
      </c>
      <c r="K607" s="12">
        <f t="shared" si="787"/>
        <v>2130</v>
      </c>
      <c r="L607" s="12">
        <f t="shared" si="791"/>
        <v>345</v>
      </c>
      <c r="M607" s="12">
        <f t="shared" si="786"/>
        <v>912</v>
      </c>
      <c r="N607" s="12">
        <f t="shared" si="789"/>
        <v>2127</v>
      </c>
      <c r="O607" s="35">
        <v>1350.12</v>
      </c>
      <c r="P607" s="12">
        <f t="shared" si="749"/>
        <v>6375</v>
      </c>
      <c r="Q607" s="35">
        <v>0</v>
      </c>
      <c r="R607" s="12">
        <f t="shared" si="792"/>
        <v>3123.12</v>
      </c>
      <c r="S607" s="12">
        <f t="shared" si="790"/>
        <v>4602</v>
      </c>
      <c r="T607" s="28">
        <f t="shared" si="742"/>
        <v>26876.880000000001</v>
      </c>
    </row>
    <row r="608" spans="1:20" s="30" customFormat="1" ht="12">
      <c r="A608" s="10">
        <f t="shared" si="784"/>
        <v>587</v>
      </c>
      <c r="B608" s="23" t="s">
        <v>302</v>
      </c>
      <c r="C608" s="11" t="s">
        <v>720</v>
      </c>
      <c r="D608" s="11" t="s">
        <v>36</v>
      </c>
      <c r="E608" s="10" t="s">
        <v>27</v>
      </c>
      <c r="F608" s="10" t="s">
        <v>28</v>
      </c>
      <c r="G608" s="12">
        <v>22000</v>
      </c>
      <c r="H608" s="12">
        <v>0</v>
      </c>
      <c r="I608" s="12">
        <v>0</v>
      </c>
      <c r="J608" s="12">
        <f t="shared" si="772"/>
        <v>631.4</v>
      </c>
      <c r="K608" s="12">
        <f t="shared" si="787"/>
        <v>1561.9999999999998</v>
      </c>
      <c r="L608" s="12">
        <f t="shared" si="791"/>
        <v>253</v>
      </c>
      <c r="M608" s="12">
        <f t="shared" si="786"/>
        <v>668.8</v>
      </c>
      <c r="N608" s="12">
        <f t="shared" si="789"/>
        <v>1559.8000000000002</v>
      </c>
      <c r="O608" s="37">
        <v>0</v>
      </c>
      <c r="P608" s="12">
        <f t="shared" si="749"/>
        <v>4675</v>
      </c>
      <c r="Q608" s="35">
        <v>0</v>
      </c>
      <c r="R608" s="12">
        <f t="shared" si="792"/>
        <v>1300.1999999999998</v>
      </c>
      <c r="S608" s="12">
        <f t="shared" si="790"/>
        <v>3374.8</v>
      </c>
      <c r="T608" s="28">
        <f t="shared" si="742"/>
        <v>20699.8</v>
      </c>
    </row>
    <row r="609" spans="1:20" s="13" customFormat="1" ht="12">
      <c r="A609" s="10">
        <f t="shared" si="784"/>
        <v>588</v>
      </c>
      <c r="B609" s="23" t="s">
        <v>302</v>
      </c>
      <c r="C609" s="11" t="s">
        <v>721</v>
      </c>
      <c r="D609" s="11" t="s">
        <v>722</v>
      </c>
      <c r="E609" s="10" t="s">
        <v>27</v>
      </c>
      <c r="F609" s="10" t="s">
        <v>28</v>
      </c>
      <c r="G609" s="12">
        <v>29221.5</v>
      </c>
      <c r="H609" s="12">
        <v>0</v>
      </c>
      <c r="I609" s="12">
        <v>0</v>
      </c>
      <c r="J609" s="12">
        <f t="shared" si="772"/>
        <v>838.65705000000003</v>
      </c>
      <c r="K609" s="12">
        <f t="shared" si="787"/>
        <v>2074.7264999999998</v>
      </c>
      <c r="L609" s="12">
        <f t="shared" si="791"/>
        <v>336.04725000000002</v>
      </c>
      <c r="M609" s="12">
        <f t="shared" si="786"/>
        <v>888.33360000000005</v>
      </c>
      <c r="N609" s="12">
        <f t="shared" si="789"/>
        <v>2071.8043500000003</v>
      </c>
      <c r="O609" s="37">
        <v>0</v>
      </c>
      <c r="P609" s="12">
        <f t="shared" si="749"/>
        <v>6209.5687500000004</v>
      </c>
      <c r="Q609" s="35">
        <v>0</v>
      </c>
      <c r="R609" s="12">
        <f t="shared" si="792"/>
        <v>1726.9906500000002</v>
      </c>
      <c r="S609" s="12">
        <f t="shared" si="790"/>
        <v>4482.5781000000006</v>
      </c>
      <c r="T609" s="28">
        <f t="shared" si="742"/>
        <v>27494.50935</v>
      </c>
    </row>
    <row r="610" spans="1:20" s="30" customFormat="1" ht="12">
      <c r="A610" s="10">
        <f t="shared" si="784"/>
        <v>589</v>
      </c>
      <c r="B610" s="23" t="s">
        <v>302</v>
      </c>
      <c r="C610" s="11" t="s">
        <v>1047</v>
      </c>
      <c r="D610" s="11" t="s">
        <v>413</v>
      </c>
      <c r="E610" s="15" t="s">
        <v>27</v>
      </c>
      <c r="F610" s="10" t="s">
        <v>39</v>
      </c>
      <c r="G610" s="12">
        <f>50000-25000</f>
        <v>25000</v>
      </c>
      <c r="H610" s="12"/>
      <c r="I610" s="12">
        <v>0</v>
      </c>
      <c r="J610" s="12">
        <f>+G610*2.87%</f>
        <v>717.5</v>
      </c>
      <c r="K610" s="12">
        <f>G610*7.1%</f>
        <v>1774.9999999999998</v>
      </c>
      <c r="L610" s="12">
        <f t="shared" si="20"/>
        <v>717.6</v>
      </c>
      <c r="M610" s="12">
        <f>G610*3.04%</f>
        <v>760</v>
      </c>
      <c r="N610" s="12">
        <f>156000*7.09%</f>
        <v>11060.400000000001</v>
      </c>
      <c r="O610" s="37">
        <v>0</v>
      </c>
      <c r="P610" s="12">
        <f>J610+K610+L610+M610+N610</f>
        <v>15030.500000000002</v>
      </c>
      <c r="Q610" s="35">
        <v>0</v>
      </c>
      <c r="R610" s="12">
        <f>+J610+M610+O610+Q610+H610+I610</f>
        <v>1477.5</v>
      </c>
      <c r="S610" s="12">
        <f>+N610+L610+K610</f>
        <v>13553.000000000002</v>
      </c>
      <c r="T610" s="28">
        <f>+G610-R610</f>
        <v>23522.5</v>
      </c>
    </row>
    <row r="611" spans="1:20" s="13" customFormat="1" ht="12">
      <c r="A611" s="10">
        <f t="shared" si="784"/>
        <v>590</v>
      </c>
      <c r="B611" s="23" t="s">
        <v>302</v>
      </c>
      <c r="C611" s="36" t="s">
        <v>1056</v>
      </c>
      <c r="D611" s="36" t="s">
        <v>518</v>
      </c>
      <c r="E611" s="15" t="s">
        <v>27</v>
      </c>
      <c r="F611" s="15" t="s">
        <v>39</v>
      </c>
      <c r="G611" s="28">
        <v>34500</v>
      </c>
      <c r="H611" s="28">
        <v>0</v>
      </c>
      <c r="I611" s="28">
        <v>0</v>
      </c>
      <c r="J611" s="28">
        <f>+G611*2.87%</f>
        <v>990.15</v>
      </c>
      <c r="K611" s="28">
        <f>G611*7.1%</f>
        <v>2449.5</v>
      </c>
      <c r="L611" s="28">
        <f>G611*1.15%</f>
        <v>396.75</v>
      </c>
      <c r="M611" s="28">
        <f>+G611*3.04%</f>
        <v>1048.8</v>
      </c>
      <c r="N611" s="28">
        <f>G611*7.09%</f>
        <v>2446.0500000000002</v>
      </c>
      <c r="O611" s="37">
        <v>0</v>
      </c>
      <c r="P611" s="28">
        <f>J611+K611+L611+M611+N611</f>
        <v>7331.25</v>
      </c>
      <c r="Q611" s="37">
        <v>0</v>
      </c>
      <c r="R611" s="28">
        <f>+J611+M611+O611+Q611+H611+I611</f>
        <v>2038.9499999999998</v>
      </c>
      <c r="S611" s="28">
        <f>+N611+L611+K611</f>
        <v>5292.3</v>
      </c>
      <c r="T611" s="28">
        <f>+G611-R611</f>
        <v>32461.05</v>
      </c>
    </row>
    <row r="612" spans="1:20" s="13" customFormat="1" ht="12">
      <c r="A612" s="10">
        <f t="shared" si="784"/>
        <v>591</v>
      </c>
      <c r="B612" s="23" t="s">
        <v>358</v>
      </c>
      <c r="C612" s="11" t="s">
        <v>1021</v>
      </c>
      <c r="D612" s="11" t="s">
        <v>1022</v>
      </c>
      <c r="E612" s="10" t="s">
        <v>27</v>
      </c>
      <c r="F612" s="10" t="s">
        <v>28</v>
      </c>
      <c r="G612" s="12">
        <v>43287.68</v>
      </c>
      <c r="H612" s="12">
        <v>906.66</v>
      </c>
      <c r="I612" s="12">
        <v>0</v>
      </c>
      <c r="J612" s="12">
        <f t="shared" ref="J612" si="793">+G612*2.87%</f>
        <v>1242.3564160000001</v>
      </c>
      <c r="K612" s="12">
        <f t="shared" ref="K612" si="794">G612*7.1%</f>
        <v>3073.4252799999999</v>
      </c>
      <c r="L612" s="12">
        <f t="shared" ref="L612" si="795">G612*1.15%</f>
        <v>497.80831999999998</v>
      </c>
      <c r="M612" s="12">
        <f t="shared" ref="M612" si="796">+G612*3.04%</f>
        <v>1315.9454720000001</v>
      </c>
      <c r="N612" s="12">
        <f t="shared" ref="N612" si="797">G612*7.09%</f>
        <v>3069.0965120000001</v>
      </c>
      <c r="O612" s="37">
        <v>0</v>
      </c>
      <c r="P612" s="12">
        <f t="shared" ref="P612" si="798">J612+K612+L612+M612+N612</f>
        <v>9198.6320000000014</v>
      </c>
      <c r="Q612" s="35">
        <v>0</v>
      </c>
      <c r="R612" s="12">
        <f t="shared" ref="R612" si="799">+J612+M612+O612+Q612+H612+I612</f>
        <v>3464.9618879999998</v>
      </c>
      <c r="S612" s="12">
        <f t="shared" ref="S612" si="800">+N612+L612+K612</f>
        <v>6640.3301119999996</v>
      </c>
      <c r="T612" s="28">
        <f t="shared" ref="T612" si="801">+G612-R612</f>
        <v>39822.718112000002</v>
      </c>
    </row>
    <row r="613" spans="1:20" s="13" customFormat="1" ht="12">
      <c r="A613" s="10">
        <f t="shared" si="784"/>
        <v>592</v>
      </c>
      <c r="B613" s="23" t="s">
        <v>319</v>
      </c>
      <c r="C613" s="36" t="s">
        <v>1046</v>
      </c>
      <c r="D613" s="36" t="s">
        <v>1071</v>
      </c>
      <c r="E613" s="15" t="s">
        <v>27</v>
      </c>
      <c r="F613" s="15" t="s">
        <v>39</v>
      </c>
      <c r="G613" s="28">
        <v>45000</v>
      </c>
      <c r="H613" s="28">
        <v>1148.33</v>
      </c>
      <c r="I613" s="28">
        <v>0</v>
      </c>
      <c r="J613" s="28">
        <f>+G613*2.87%</f>
        <v>1291.5</v>
      </c>
      <c r="K613" s="28">
        <f>G613*7.1%</f>
        <v>3194.9999999999995</v>
      </c>
      <c r="L613" s="28">
        <f>G613*1.15%</f>
        <v>517.5</v>
      </c>
      <c r="M613" s="28">
        <f>+G613*3.04%</f>
        <v>1368</v>
      </c>
      <c r="N613" s="28">
        <f>G613*7.09%</f>
        <v>3190.5</v>
      </c>
      <c r="O613" s="37">
        <v>0</v>
      </c>
      <c r="P613" s="28">
        <f>J613+K613+L613+M613+N613</f>
        <v>9562.5</v>
      </c>
      <c r="Q613" s="37">
        <v>0</v>
      </c>
      <c r="R613" s="28">
        <f>+J613+M613+O613+Q613+H613+I613</f>
        <v>3807.83</v>
      </c>
      <c r="S613" s="28">
        <f>+N613+L613+K613</f>
        <v>6903</v>
      </c>
      <c r="T613" s="28">
        <f>+G613-R613</f>
        <v>41192.17</v>
      </c>
    </row>
    <row r="614" spans="1:20" s="13" customFormat="1" ht="12">
      <c r="A614" s="10">
        <f t="shared" si="784"/>
        <v>593</v>
      </c>
      <c r="B614" s="23" t="s">
        <v>319</v>
      </c>
      <c r="C614" s="11" t="s">
        <v>723</v>
      </c>
      <c r="D614" s="11" t="s">
        <v>38</v>
      </c>
      <c r="E614" s="10" t="s">
        <v>27</v>
      </c>
      <c r="F614" s="10" t="s">
        <v>39</v>
      </c>
      <c r="G614" s="12">
        <f>37000+3000</f>
        <v>40000</v>
      </c>
      <c r="H614" s="12">
        <v>442.65</v>
      </c>
      <c r="I614" s="12">
        <v>0</v>
      </c>
      <c r="J614" s="12">
        <f t="shared" si="772"/>
        <v>1148</v>
      </c>
      <c r="K614" s="12">
        <f t="shared" ref="K614:K678" si="802">G614*7.1%</f>
        <v>2839.9999999999995</v>
      </c>
      <c r="L614" s="12">
        <f t="shared" ref="L614:L678" si="803">G614*1.15%</f>
        <v>460</v>
      </c>
      <c r="M614" s="12">
        <f t="shared" ref="M614:M673" si="804">+G614*3.04%</f>
        <v>1216</v>
      </c>
      <c r="N614" s="12">
        <f t="shared" ref="N614:N678" si="805">G614*7.09%</f>
        <v>2836</v>
      </c>
      <c r="O614" s="37">
        <v>0</v>
      </c>
      <c r="P614" s="12">
        <f t="shared" si="749"/>
        <v>8500</v>
      </c>
      <c r="Q614" s="35">
        <v>11640.17</v>
      </c>
      <c r="R614" s="12">
        <f t="shared" si="792"/>
        <v>14446.82</v>
      </c>
      <c r="S614" s="12">
        <f t="shared" ref="S614:S678" si="806">+N614+L614+K614</f>
        <v>6136</v>
      </c>
      <c r="T614" s="28">
        <f t="shared" si="742"/>
        <v>25553.18</v>
      </c>
    </row>
    <row r="615" spans="1:20" s="13" customFormat="1" ht="12">
      <c r="A615" s="10">
        <f t="shared" si="784"/>
        <v>594</v>
      </c>
      <c r="B615" s="23" t="s">
        <v>319</v>
      </c>
      <c r="C615" s="11" t="s">
        <v>724</v>
      </c>
      <c r="D615" s="11" t="s">
        <v>38</v>
      </c>
      <c r="E615" s="10" t="s">
        <v>27</v>
      </c>
      <c r="F615" s="10" t="s">
        <v>39</v>
      </c>
      <c r="G615" s="12">
        <v>34000</v>
      </c>
      <c r="H615" s="12">
        <v>0</v>
      </c>
      <c r="I615" s="12">
        <v>0</v>
      </c>
      <c r="J615" s="12">
        <f t="shared" si="772"/>
        <v>975.8</v>
      </c>
      <c r="K615" s="12">
        <f t="shared" si="802"/>
        <v>2414</v>
      </c>
      <c r="L615" s="12">
        <f t="shared" si="803"/>
        <v>391</v>
      </c>
      <c r="M615" s="12">
        <f t="shared" si="804"/>
        <v>1033.5999999999999</v>
      </c>
      <c r="N615" s="12">
        <f t="shared" si="805"/>
        <v>2410.6000000000004</v>
      </c>
      <c r="O615" s="37">
        <v>0</v>
      </c>
      <c r="P615" s="12">
        <f t="shared" si="749"/>
        <v>7225</v>
      </c>
      <c r="Q615" s="35">
        <v>19538.849999999999</v>
      </c>
      <c r="R615" s="12">
        <f t="shared" si="792"/>
        <v>21548.25</v>
      </c>
      <c r="S615" s="12">
        <f t="shared" si="806"/>
        <v>5215.6000000000004</v>
      </c>
      <c r="T615" s="28">
        <f t="shared" si="742"/>
        <v>12451.75</v>
      </c>
    </row>
    <row r="616" spans="1:20" s="13" customFormat="1" ht="12">
      <c r="A616" s="10">
        <f t="shared" si="784"/>
        <v>595</v>
      </c>
      <c r="B616" s="23" t="s">
        <v>319</v>
      </c>
      <c r="C616" s="11" t="s">
        <v>725</v>
      </c>
      <c r="D616" s="11" t="s">
        <v>38</v>
      </c>
      <c r="E616" s="10" t="s">
        <v>27</v>
      </c>
      <c r="F616" s="10" t="s">
        <v>39</v>
      </c>
      <c r="G616" s="12">
        <v>34000</v>
      </c>
      <c r="H616" s="12">
        <v>0</v>
      </c>
      <c r="I616" s="12">
        <v>0</v>
      </c>
      <c r="J616" s="12">
        <f t="shared" si="772"/>
        <v>975.8</v>
      </c>
      <c r="K616" s="12">
        <f t="shared" si="802"/>
        <v>2414</v>
      </c>
      <c r="L616" s="12">
        <f t="shared" si="803"/>
        <v>391</v>
      </c>
      <c r="M616" s="12">
        <f t="shared" si="804"/>
        <v>1033.5999999999999</v>
      </c>
      <c r="N616" s="12">
        <f t="shared" si="805"/>
        <v>2410.6000000000004</v>
      </c>
      <c r="O616" s="37">
        <v>0</v>
      </c>
      <c r="P616" s="12">
        <f t="shared" si="749"/>
        <v>7225</v>
      </c>
      <c r="Q616" s="35">
        <v>3406</v>
      </c>
      <c r="R616" s="12">
        <f t="shared" si="792"/>
        <v>5415.4</v>
      </c>
      <c r="S616" s="12">
        <f t="shared" si="806"/>
        <v>5215.6000000000004</v>
      </c>
      <c r="T616" s="28">
        <f t="shared" si="742"/>
        <v>28584.6</v>
      </c>
    </row>
    <row r="617" spans="1:20" s="13" customFormat="1" ht="12">
      <c r="A617" s="10">
        <f t="shared" si="784"/>
        <v>596</v>
      </c>
      <c r="B617" s="23" t="s">
        <v>319</v>
      </c>
      <c r="C617" s="11" t="s">
        <v>726</v>
      </c>
      <c r="D617" s="11" t="s">
        <v>38</v>
      </c>
      <c r="E617" s="10" t="s">
        <v>27</v>
      </c>
      <c r="F617" s="10" t="s">
        <v>39</v>
      </c>
      <c r="G617" s="12">
        <v>34000</v>
      </c>
      <c r="H617" s="12">
        <v>0</v>
      </c>
      <c r="I617" s="12">
        <v>0</v>
      </c>
      <c r="J617" s="12">
        <f t="shared" si="772"/>
        <v>975.8</v>
      </c>
      <c r="K617" s="12">
        <f t="shared" si="802"/>
        <v>2414</v>
      </c>
      <c r="L617" s="12">
        <f t="shared" si="803"/>
        <v>391</v>
      </c>
      <c r="M617" s="12">
        <f t="shared" si="804"/>
        <v>1033.5999999999999</v>
      </c>
      <c r="N617" s="12">
        <f t="shared" si="805"/>
        <v>2410.6000000000004</v>
      </c>
      <c r="O617" s="37">
        <v>0</v>
      </c>
      <c r="P617" s="12">
        <f t="shared" si="749"/>
        <v>7225</v>
      </c>
      <c r="Q617" s="35">
        <v>10985.1</v>
      </c>
      <c r="R617" s="12">
        <f t="shared" si="792"/>
        <v>12994.5</v>
      </c>
      <c r="S617" s="12">
        <f t="shared" si="806"/>
        <v>5215.6000000000004</v>
      </c>
      <c r="T617" s="28">
        <f t="shared" ref="T617:T677" si="807">+G617-R617</f>
        <v>21005.5</v>
      </c>
    </row>
    <row r="618" spans="1:20" s="13" customFormat="1" ht="12">
      <c r="A618" s="10">
        <f t="shared" si="784"/>
        <v>597</v>
      </c>
      <c r="B618" s="23" t="s">
        <v>319</v>
      </c>
      <c r="C618" s="11" t="s">
        <v>727</v>
      </c>
      <c r="D618" s="11" t="s">
        <v>159</v>
      </c>
      <c r="E618" s="10" t="s">
        <v>27</v>
      </c>
      <c r="F618" s="10" t="s">
        <v>39</v>
      </c>
      <c r="G618" s="12">
        <v>30919.77</v>
      </c>
      <c r="H618" s="12">
        <v>0</v>
      </c>
      <c r="I618" s="12">
        <v>0</v>
      </c>
      <c r="J618" s="12">
        <f t="shared" si="772"/>
        <v>887.39739899999995</v>
      </c>
      <c r="K618" s="12">
        <f t="shared" si="802"/>
        <v>2195.3036699999998</v>
      </c>
      <c r="L618" s="12">
        <f t="shared" si="803"/>
        <v>355.57735500000001</v>
      </c>
      <c r="M618" s="12">
        <f t="shared" si="804"/>
        <v>939.96100799999999</v>
      </c>
      <c r="N618" s="12">
        <f t="shared" si="805"/>
        <v>2192.2116930000002</v>
      </c>
      <c r="O618" s="37">
        <v>0</v>
      </c>
      <c r="P618" s="12">
        <f t="shared" si="749"/>
        <v>6570.4511249999996</v>
      </c>
      <c r="Q618" s="35">
        <v>0</v>
      </c>
      <c r="R618" s="12">
        <f t="shared" si="792"/>
        <v>1827.3584069999999</v>
      </c>
      <c r="S618" s="12">
        <f t="shared" si="806"/>
        <v>4743.0927179999999</v>
      </c>
      <c r="T618" s="28">
        <f t="shared" si="807"/>
        <v>29092.411593000001</v>
      </c>
    </row>
    <row r="619" spans="1:20" s="13" customFormat="1" ht="12">
      <c r="A619" s="10">
        <f t="shared" si="784"/>
        <v>598</v>
      </c>
      <c r="B619" s="23" t="s">
        <v>319</v>
      </c>
      <c r="C619" s="11" t="s">
        <v>728</v>
      </c>
      <c r="D619" s="11" t="s">
        <v>159</v>
      </c>
      <c r="E619" s="10" t="s">
        <v>27</v>
      </c>
      <c r="F619" s="10" t="s">
        <v>39</v>
      </c>
      <c r="G619" s="12">
        <v>30000</v>
      </c>
      <c r="H619" s="12">
        <v>0</v>
      </c>
      <c r="I619" s="12">
        <v>0</v>
      </c>
      <c r="J619" s="12">
        <f t="shared" si="772"/>
        <v>861</v>
      </c>
      <c r="K619" s="12">
        <f t="shared" si="802"/>
        <v>2130</v>
      </c>
      <c r="L619" s="12">
        <f t="shared" si="803"/>
        <v>345</v>
      </c>
      <c r="M619" s="12">
        <f t="shared" si="804"/>
        <v>912</v>
      </c>
      <c r="N619" s="12">
        <f t="shared" si="805"/>
        <v>2127</v>
      </c>
      <c r="O619" s="37">
        <v>0</v>
      </c>
      <c r="P619" s="12">
        <f t="shared" si="749"/>
        <v>6375</v>
      </c>
      <c r="Q619" s="35">
        <v>0</v>
      </c>
      <c r="R619" s="12">
        <f t="shared" si="792"/>
        <v>1773</v>
      </c>
      <c r="S619" s="12">
        <f t="shared" si="806"/>
        <v>4602</v>
      </c>
      <c r="T619" s="28">
        <f t="shared" si="807"/>
        <v>28227</v>
      </c>
    </row>
    <row r="620" spans="1:20" s="13" customFormat="1" ht="12">
      <c r="A620" s="10">
        <f t="shared" si="784"/>
        <v>599</v>
      </c>
      <c r="B620" s="23" t="s">
        <v>319</v>
      </c>
      <c r="C620" s="11" t="s">
        <v>729</v>
      </c>
      <c r="D620" s="11" t="s">
        <v>159</v>
      </c>
      <c r="E620" s="10" t="s">
        <v>27</v>
      </c>
      <c r="F620" s="10" t="s">
        <v>39</v>
      </c>
      <c r="G620" s="12">
        <f>28000+2000</f>
        <v>30000</v>
      </c>
      <c r="H620" s="12">
        <v>0</v>
      </c>
      <c r="I620" s="12">
        <v>0</v>
      </c>
      <c r="J620" s="12">
        <f t="shared" si="772"/>
        <v>861</v>
      </c>
      <c r="K620" s="12">
        <f t="shared" si="802"/>
        <v>2130</v>
      </c>
      <c r="L620" s="12">
        <f t="shared" si="803"/>
        <v>345</v>
      </c>
      <c r="M620" s="12">
        <f t="shared" si="804"/>
        <v>912</v>
      </c>
      <c r="N620" s="12">
        <f t="shared" si="805"/>
        <v>2127</v>
      </c>
      <c r="O620" s="37">
        <v>0</v>
      </c>
      <c r="P620" s="12">
        <f t="shared" si="749"/>
        <v>6375</v>
      </c>
      <c r="Q620" s="35">
        <v>0</v>
      </c>
      <c r="R620" s="12">
        <f t="shared" si="792"/>
        <v>1773</v>
      </c>
      <c r="S620" s="12">
        <f t="shared" si="806"/>
        <v>4602</v>
      </c>
      <c r="T620" s="28">
        <f t="shared" si="807"/>
        <v>28227</v>
      </c>
    </row>
    <row r="621" spans="1:20" s="13" customFormat="1" ht="12">
      <c r="A621" s="10">
        <f t="shared" si="784"/>
        <v>600</v>
      </c>
      <c r="B621" s="23" t="s">
        <v>319</v>
      </c>
      <c r="C621" s="11" t="s">
        <v>730</v>
      </c>
      <c r="D621" s="11" t="s">
        <v>933</v>
      </c>
      <c r="E621" s="10" t="s">
        <v>27</v>
      </c>
      <c r="F621" s="10" t="s">
        <v>39</v>
      </c>
      <c r="G621" s="12">
        <v>30000</v>
      </c>
      <c r="H621" s="12">
        <v>0</v>
      </c>
      <c r="I621" s="12">
        <v>0</v>
      </c>
      <c r="J621" s="12">
        <f t="shared" si="772"/>
        <v>861</v>
      </c>
      <c r="K621" s="12">
        <f t="shared" si="802"/>
        <v>2130</v>
      </c>
      <c r="L621" s="12">
        <f t="shared" si="803"/>
        <v>345</v>
      </c>
      <c r="M621" s="12">
        <f t="shared" si="804"/>
        <v>912</v>
      </c>
      <c r="N621" s="12">
        <f t="shared" si="805"/>
        <v>2127</v>
      </c>
      <c r="O621" s="37">
        <v>0</v>
      </c>
      <c r="P621" s="12">
        <f t="shared" si="749"/>
        <v>6375</v>
      </c>
      <c r="Q621" s="35">
        <v>1546</v>
      </c>
      <c r="R621" s="12">
        <f t="shared" si="792"/>
        <v>3319</v>
      </c>
      <c r="S621" s="12">
        <f t="shared" si="806"/>
        <v>4602</v>
      </c>
      <c r="T621" s="28">
        <f t="shared" si="807"/>
        <v>26681</v>
      </c>
    </row>
    <row r="622" spans="1:20" s="13" customFormat="1" ht="12">
      <c r="A622" s="10">
        <f t="shared" si="784"/>
        <v>601</v>
      </c>
      <c r="B622" s="23" t="s">
        <v>319</v>
      </c>
      <c r="C622" s="11" t="s">
        <v>731</v>
      </c>
      <c r="D622" s="11" t="s">
        <v>36</v>
      </c>
      <c r="E622" s="10" t="s">
        <v>27</v>
      </c>
      <c r="F622" s="10" t="s">
        <v>39</v>
      </c>
      <c r="G622" s="12">
        <v>30000</v>
      </c>
      <c r="H622" s="12">
        <v>0</v>
      </c>
      <c r="I622" s="12">
        <v>0</v>
      </c>
      <c r="J622" s="12">
        <f t="shared" si="772"/>
        <v>861</v>
      </c>
      <c r="K622" s="12">
        <f t="shared" si="802"/>
        <v>2130</v>
      </c>
      <c r="L622" s="12">
        <f t="shared" si="803"/>
        <v>345</v>
      </c>
      <c r="M622" s="12">
        <f t="shared" si="804"/>
        <v>912</v>
      </c>
      <c r="N622" s="12">
        <f t="shared" si="805"/>
        <v>2127</v>
      </c>
      <c r="O622" s="35">
        <v>1350.12</v>
      </c>
      <c r="P622" s="12">
        <f t="shared" si="749"/>
        <v>6375</v>
      </c>
      <c r="Q622" s="35">
        <f>3444.17-O622</f>
        <v>2094.0500000000002</v>
      </c>
      <c r="R622" s="12">
        <f t="shared" si="792"/>
        <v>5217.17</v>
      </c>
      <c r="S622" s="12">
        <f t="shared" si="806"/>
        <v>4602</v>
      </c>
      <c r="T622" s="28">
        <f t="shared" si="807"/>
        <v>24782.83</v>
      </c>
    </row>
    <row r="623" spans="1:20" s="13" customFormat="1" ht="12">
      <c r="A623" s="10">
        <f t="shared" si="784"/>
        <v>602</v>
      </c>
      <c r="B623" s="23" t="s">
        <v>319</v>
      </c>
      <c r="C623" s="11" t="s">
        <v>732</v>
      </c>
      <c r="D623" s="11" t="s">
        <v>108</v>
      </c>
      <c r="E623" s="10" t="s">
        <v>27</v>
      </c>
      <c r="F623" s="10" t="s">
        <v>28</v>
      </c>
      <c r="G623" s="12">
        <v>26250</v>
      </c>
      <c r="H623" s="12">
        <v>0</v>
      </c>
      <c r="I623" s="12">
        <v>0</v>
      </c>
      <c r="J623" s="12">
        <f t="shared" si="772"/>
        <v>753.375</v>
      </c>
      <c r="K623" s="12">
        <f t="shared" si="802"/>
        <v>1863.7499999999998</v>
      </c>
      <c r="L623" s="12">
        <f t="shared" si="803"/>
        <v>301.875</v>
      </c>
      <c r="M623" s="12">
        <f t="shared" si="804"/>
        <v>798</v>
      </c>
      <c r="N623" s="12">
        <f t="shared" si="805"/>
        <v>1861.1250000000002</v>
      </c>
      <c r="O623" s="37">
        <v>0</v>
      </c>
      <c r="P623" s="12">
        <f t="shared" si="749"/>
        <v>5578.125</v>
      </c>
      <c r="Q623" s="35">
        <v>8651.56</v>
      </c>
      <c r="R623" s="12">
        <f t="shared" si="792"/>
        <v>10202.934999999999</v>
      </c>
      <c r="S623" s="12">
        <f t="shared" si="806"/>
        <v>4026.75</v>
      </c>
      <c r="T623" s="28">
        <f t="shared" si="807"/>
        <v>16047.065000000001</v>
      </c>
    </row>
    <row r="624" spans="1:20" s="13" customFormat="1" ht="12">
      <c r="A624" s="10">
        <f t="shared" si="784"/>
        <v>603</v>
      </c>
      <c r="B624" s="23" t="s">
        <v>319</v>
      </c>
      <c r="C624" s="11" t="s">
        <v>733</v>
      </c>
      <c r="D624" s="11" t="s">
        <v>327</v>
      </c>
      <c r="E624" s="10" t="s">
        <v>27</v>
      </c>
      <c r="F624" s="10" t="s">
        <v>28</v>
      </c>
      <c r="G624" s="12">
        <f>40000+5000</f>
        <v>45000</v>
      </c>
      <c r="H624" s="12">
        <v>1148.33</v>
      </c>
      <c r="I624" s="12">
        <v>0</v>
      </c>
      <c r="J624" s="12">
        <f t="shared" si="772"/>
        <v>1291.5</v>
      </c>
      <c r="K624" s="12">
        <f t="shared" si="802"/>
        <v>3194.9999999999995</v>
      </c>
      <c r="L624" s="12">
        <f t="shared" si="803"/>
        <v>517.5</v>
      </c>
      <c r="M624" s="12">
        <f t="shared" si="804"/>
        <v>1368</v>
      </c>
      <c r="N624" s="12">
        <f t="shared" si="805"/>
        <v>3190.5</v>
      </c>
      <c r="O624" s="35">
        <v>0</v>
      </c>
      <c r="P624" s="12">
        <f t="shared" si="749"/>
        <v>9562.5</v>
      </c>
      <c r="Q624" s="35">
        <v>0</v>
      </c>
      <c r="R624" s="12">
        <f t="shared" si="792"/>
        <v>3807.83</v>
      </c>
      <c r="S624" s="12">
        <f t="shared" si="806"/>
        <v>6903</v>
      </c>
      <c r="T624" s="28">
        <f t="shared" si="807"/>
        <v>41192.17</v>
      </c>
    </row>
    <row r="625" spans="1:20" s="13" customFormat="1" ht="12">
      <c r="A625" s="10">
        <f t="shared" si="784"/>
        <v>604</v>
      </c>
      <c r="B625" s="23" t="s">
        <v>319</v>
      </c>
      <c r="C625" s="11" t="s">
        <v>734</v>
      </c>
      <c r="D625" s="11" t="s">
        <v>327</v>
      </c>
      <c r="E625" s="10" t="s">
        <v>27</v>
      </c>
      <c r="F625" s="10" t="s">
        <v>39</v>
      </c>
      <c r="G625" s="12">
        <f>40000+5000</f>
        <v>45000</v>
      </c>
      <c r="H625" s="12">
        <v>1148.33</v>
      </c>
      <c r="I625" s="12">
        <v>0</v>
      </c>
      <c r="J625" s="12">
        <f t="shared" si="772"/>
        <v>1291.5</v>
      </c>
      <c r="K625" s="12">
        <f t="shared" si="802"/>
        <v>3194.9999999999995</v>
      </c>
      <c r="L625" s="12">
        <f t="shared" si="803"/>
        <v>517.5</v>
      </c>
      <c r="M625" s="12">
        <f t="shared" si="804"/>
        <v>1368</v>
      </c>
      <c r="N625" s="12">
        <f t="shared" si="805"/>
        <v>3190.5</v>
      </c>
      <c r="O625" s="37">
        <v>0</v>
      </c>
      <c r="P625" s="12">
        <f t="shared" si="749"/>
        <v>9562.5</v>
      </c>
      <c r="Q625" s="35">
        <v>0</v>
      </c>
      <c r="R625" s="12">
        <f t="shared" si="792"/>
        <v>3807.83</v>
      </c>
      <c r="S625" s="12">
        <f t="shared" si="806"/>
        <v>6903</v>
      </c>
      <c r="T625" s="28">
        <f t="shared" si="807"/>
        <v>41192.17</v>
      </c>
    </row>
    <row r="626" spans="1:20" s="13" customFormat="1" ht="12">
      <c r="A626" s="10">
        <f t="shared" si="784"/>
        <v>605</v>
      </c>
      <c r="B626" s="23" t="s">
        <v>319</v>
      </c>
      <c r="C626" s="11" t="s">
        <v>736</v>
      </c>
      <c r="D626" s="11" t="s">
        <v>164</v>
      </c>
      <c r="E626" s="10" t="s">
        <v>27</v>
      </c>
      <c r="F626" s="10" t="s">
        <v>28</v>
      </c>
      <c r="G626" s="12">
        <v>22000</v>
      </c>
      <c r="H626" s="12">
        <v>0</v>
      </c>
      <c r="I626" s="12">
        <v>0</v>
      </c>
      <c r="J626" s="12">
        <f t="shared" si="772"/>
        <v>631.4</v>
      </c>
      <c r="K626" s="12">
        <f t="shared" si="802"/>
        <v>1561.9999999999998</v>
      </c>
      <c r="L626" s="12">
        <f t="shared" si="803"/>
        <v>253</v>
      </c>
      <c r="M626" s="12">
        <f t="shared" si="804"/>
        <v>668.8</v>
      </c>
      <c r="N626" s="12">
        <f t="shared" si="805"/>
        <v>1559.8000000000002</v>
      </c>
      <c r="O626" s="37">
        <v>0</v>
      </c>
      <c r="P626" s="12">
        <f t="shared" si="749"/>
        <v>4675</v>
      </c>
      <c r="Q626" s="35">
        <v>0</v>
      </c>
      <c r="R626" s="12">
        <f t="shared" si="792"/>
        <v>1300.1999999999998</v>
      </c>
      <c r="S626" s="12">
        <f t="shared" si="806"/>
        <v>3374.8</v>
      </c>
      <c r="T626" s="28">
        <f t="shared" si="807"/>
        <v>20699.8</v>
      </c>
    </row>
    <row r="627" spans="1:20" s="13" customFormat="1" ht="12">
      <c r="A627" s="10">
        <f t="shared" si="784"/>
        <v>606</v>
      </c>
      <c r="B627" s="23" t="s">
        <v>319</v>
      </c>
      <c r="C627" s="11" t="s">
        <v>737</v>
      </c>
      <c r="D627" s="11" t="s">
        <v>164</v>
      </c>
      <c r="E627" s="10" t="s">
        <v>27</v>
      </c>
      <c r="F627" s="10" t="s">
        <v>28</v>
      </c>
      <c r="G627" s="12">
        <f>22000-20533.33</f>
        <v>1466.6699999999983</v>
      </c>
      <c r="H627" s="12">
        <v>0</v>
      </c>
      <c r="I627" s="12">
        <v>0</v>
      </c>
      <c r="J627" s="12">
        <f t="shared" si="772"/>
        <v>42.093428999999951</v>
      </c>
      <c r="K627" s="12">
        <f t="shared" si="802"/>
        <v>104.13356999999986</v>
      </c>
      <c r="L627" s="12">
        <f t="shared" si="803"/>
        <v>16.866704999999978</v>
      </c>
      <c r="M627" s="12">
        <f t="shared" si="804"/>
        <v>44.58676799999995</v>
      </c>
      <c r="N627" s="12">
        <f t="shared" si="805"/>
        <v>103.98690299999988</v>
      </c>
      <c r="O627" s="37">
        <v>0</v>
      </c>
      <c r="P627" s="12">
        <f t="shared" si="749"/>
        <v>311.66737499999959</v>
      </c>
      <c r="Q627" s="35">
        <v>0</v>
      </c>
      <c r="R627" s="12">
        <f t="shared" si="792"/>
        <v>86.680196999999907</v>
      </c>
      <c r="S627" s="12">
        <f t="shared" si="806"/>
        <v>224.98717799999974</v>
      </c>
      <c r="T627" s="28">
        <f t="shared" si="807"/>
        <v>1379.9898029999983</v>
      </c>
    </row>
    <row r="628" spans="1:20" s="13" customFormat="1" ht="12">
      <c r="A628" s="10">
        <f t="shared" si="784"/>
        <v>607</v>
      </c>
      <c r="B628" s="23" t="s">
        <v>319</v>
      </c>
      <c r="C628" s="11" t="s">
        <v>738</v>
      </c>
      <c r="D628" s="11" t="s">
        <v>164</v>
      </c>
      <c r="E628" s="10" t="s">
        <v>27</v>
      </c>
      <c r="F628" s="10" t="s">
        <v>28</v>
      </c>
      <c r="G628" s="12">
        <v>22000</v>
      </c>
      <c r="H628" s="12">
        <v>0</v>
      </c>
      <c r="I628" s="12">
        <v>0</v>
      </c>
      <c r="J628" s="12">
        <f t="shared" si="772"/>
        <v>631.4</v>
      </c>
      <c r="K628" s="12">
        <f t="shared" si="802"/>
        <v>1561.9999999999998</v>
      </c>
      <c r="L628" s="12">
        <f t="shared" si="803"/>
        <v>253</v>
      </c>
      <c r="M628" s="12">
        <f t="shared" si="804"/>
        <v>668.8</v>
      </c>
      <c r="N628" s="12">
        <f t="shared" si="805"/>
        <v>1559.8000000000002</v>
      </c>
      <c r="O628" s="37">
        <v>0</v>
      </c>
      <c r="P628" s="12">
        <f t="shared" si="749"/>
        <v>4675</v>
      </c>
      <c r="Q628" s="35">
        <v>0</v>
      </c>
      <c r="R628" s="12">
        <f t="shared" si="792"/>
        <v>1300.1999999999998</v>
      </c>
      <c r="S628" s="12">
        <f t="shared" si="806"/>
        <v>3374.8</v>
      </c>
      <c r="T628" s="28">
        <f t="shared" si="807"/>
        <v>20699.8</v>
      </c>
    </row>
    <row r="629" spans="1:20" s="13" customFormat="1" ht="12">
      <c r="A629" s="10">
        <f t="shared" si="784"/>
        <v>608</v>
      </c>
      <c r="B629" s="23" t="s">
        <v>319</v>
      </c>
      <c r="C629" s="11" t="s">
        <v>739</v>
      </c>
      <c r="D629" s="11" t="s">
        <v>164</v>
      </c>
      <c r="E629" s="10" t="s">
        <v>27</v>
      </c>
      <c r="F629" s="10" t="s">
        <v>28</v>
      </c>
      <c r="G629" s="12">
        <v>22000</v>
      </c>
      <c r="H629" s="12">
        <v>0</v>
      </c>
      <c r="I629" s="12">
        <v>0</v>
      </c>
      <c r="J629" s="12">
        <f t="shared" si="772"/>
        <v>631.4</v>
      </c>
      <c r="K629" s="12">
        <f t="shared" si="802"/>
        <v>1561.9999999999998</v>
      </c>
      <c r="L629" s="12">
        <f t="shared" si="803"/>
        <v>253</v>
      </c>
      <c r="M629" s="12">
        <f t="shared" si="804"/>
        <v>668.8</v>
      </c>
      <c r="N629" s="12">
        <f t="shared" si="805"/>
        <v>1559.8000000000002</v>
      </c>
      <c r="O629" s="37">
        <v>0</v>
      </c>
      <c r="P629" s="12">
        <f t="shared" si="749"/>
        <v>4675</v>
      </c>
      <c r="Q629" s="37">
        <v>3759.67</v>
      </c>
      <c r="R629" s="28">
        <f t="shared" si="792"/>
        <v>5059.87</v>
      </c>
      <c r="S629" s="28">
        <f t="shared" si="806"/>
        <v>3374.8</v>
      </c>
      <c r="T629" s="28">
        <f t="shared" si="807"/>
        <v>16940.13</v>
      </c>
    </row>
    <row r="630" spans="1:20" s="13" customFormat="1" ht="12">
      <c r="A630" s="10">
        <f t="shared" si="784"/>
        <v>609</v>
      </c>
      <c r="B630" s="23" t="s">
        <v>319</v>
      </c>
      <c r="C630" s="11" t="s">
        <v>740</v>
      </c>
      <c r="D630" s="11" t="s">
        <v>164</v>
      </c>
      <c r="E630" s="10" t="s">
        <v>27</v>
      </c>
      <c r="F630" s="10" t="s">
        <v>39</v>
      </c>
      <c r="G630" s="12">
        <v>22000</v>
      </c>
      <c r="H630" s="12">
        <v>0</v>
      </c>
      <c r="I630" s="12">
        <v>0</v>
      </c>
      <c r="J630" s="12">
        <f t="shared" si="772"/>
        <v>631.4</v>
      </c>
      <c r="K630" s="12">
        <f t="shared" si="802"/>
        <v>1561.9999999999998</v>
      </c>
      <c r="L630" s="12">
        <f t="shared" si="803"/>
        <v>253</v>
      </c>
      <c r="M630" s="12">
        <f t="shared" si="804"/>
        <v>668.8</v>
      </c>
      <c r="N630" s="12">
        <f t="shared" si="805"/>
        <v>1559.8000000000002</v>
      </c>
      <c r="O630" s="35">
        <v>1350.12</v>
      </c>
      <c r="P630" s="12">
        <f t="shared" si="749"/>
        <v>4675</v>
      </c>
      <c r="Q630" s="35">
        <v>1206</v>
      </c>
      <c r="R630" s="12">
        <f t="shared" si="792"/>
        <v>3856.3199999999997</v>
      </c>
      <c r="S630" s="12">
        <f t="shared" si="806"/>
        <v>3374.8</v>
      </c>
      <c r="T630" s="28">
        <f t="shared" si="807"/>
        <v>18143.68</v>
      </c>
    </row>
    <row r="631" spans="1:20" s="13" customFormat="1" ht="12">
      <c r="A631" s="10">
        <f t="shared" si="784"/>
        <v>610</v>
      </c>
      <c r="B631" s="23" t="s">
        <v>319</v>
      </c>
      <c r="C631" s="11" t="s">
        <v>741</v>
      </c>
      <c r="D631" s="11" t="s">
        <v>164</v>
      </c>
      <c r="E631" s="10" t="s">
        <v>27</v>
      </c>
      <c r="F631" s="10" t="s">
        <v>28</v>
      </c>
      <c r="G631" s="12">
        <v>22000</v>
      </c>
      <c r="H631" s="12">
        <v>0</v>
      </c>
      <c r="I631" s="12">
        <v>0</v>
      </c>
      <c r="J631" s="12">
        <f t="shared" si="772"/>
        <v>631.4</v>
      </c>
      <c r="K631" s="12">
        <f t="shared" si="802"/>
        <v>1561.9999999999998</v>
      </c>
      <c r="L631" s="12">
        <f t="shared" si="803"/>
        <v>253</v>
      </c>
      <c r="M631" s="12">
        <f t="shared" si="804"/>
        <v>668.8</v>
      </c>
      <c r="N631" s="12">
        <f t="shared" si="805"/>
        <v>1559.8000000000002</v>
      </c>
      <c r="O631" s="37">
        <v>0</v>
      </c>
      <c r="P631" s="12">
        <f t="shared" si="749"/>
        <v>4675</v>
      </c>
      <c r="Q631" s="35">
        <v>6649.1</v>
      </c>
      <c r="R631" s="12">
        <f t="shared" si="792"/>
        <v>7949.3</v>
      </c>
      <c r="S631" s="12">
        <f t="shared" si="806"/>
        <v>3374.8</v>
      </c>
      <c r="T631" s="28">
        <f t="shared" si="807"/>
        <v>14050.7</v>
      </c>
    </row>
    <row r="632" spans="1:20" s="13" customFormat="1" ht="12">
      <c r="A632" s="10">
        <f t="shared" si="784"/>
        <v>611</v>
      </c>
      <c r="B632" s="23" t="s">
        <v>319</v>
      </c>
      <c r="C632" s="11" t="s">
        <v>742</v>
      </c>
      <c r="D632" s="11" t="s">
        <v>164</v>
      </c>
      <c r="E632" s="10" t="s">
        <v>27</v>
      </c>
      <c r="F632" s="10" t="s">
        <v>28</v>
      </c>
      <c r="G632" s="12">
        <v>22000</v>
      </c>
      <c r="H632" s="12">
        <v>0</v>
      </c>
      <c r="I632" s="12">
        <v>0</v>
      </c>
      <c r="J632" s="12">
        <f t="shared" si="772"/>
        <v>631.4</v>
      </c>
      <c r="K632" s="12">
        <f t="shared" si="802"/>
        <v>1561.9999999999998</v>
      </c>
      <c r="L632" s="12">
        <f t="shared" si="803"/>
        <v>253</v>
      </c>
      <c r="M632" s="12">
        <f t="shared" si="804"/>
        <v>668.8</v>
      </c>
      <c r="N632" s="12">
        <f t="shared" si="805"/>
        <v>1559.8000000000002</v>
      </c>
      <c r="O632" s="37">
        <v>0</v>
      </c>
      <c r="P632" s="12">
        <f t="shared" si="749"/>
        <v>4675</v>
      </c>
      <c r="Q632" s="35">
        <v>7741.6</v>
      </c>
      <c r="R632" s="12">
        <f t="shared" si="792"/>
        <v>9041.7999999999993</v>
      </c>
      <c r="S632" s="12">
        <f t="shared" si="806"/>
        <v>3374.8</v>
      </c>
      <c r="T632" s="28">
        <f t="shared" si="807"/>
        <v>12958.2</v>
      </c>
    </row>
    <row r="633" spans="1:20" s="13" customFormat="1" ht="12">
      <c r="A633" s="10">
        <f t="shared" si="784"/>
        <v>612</v>
      </c>
      <c r="B633" s="23" t="s">
        <v>319</v>
      </c>
      <c r="C633" s="11" t="s">
        <v>743</v>
      </c>
      <c r="D633" s="11" t="s">
        <v>164</v>
      </c>
      <c r="E633" s="10" t="s">
        <v>27</v>
      </c>
      <c r="F633" s="10" t="s">
        <v>28</v>
      </c>
      <c r="G633" s="12">
        <v>22000</v>
      </c>
      <c r="H633" s="12">
        <v>0</v>
      </c>
      <c r="I633" s="12">
        <v>0</v>
      </c>
      <c r="J633" s="12">
        <f t="shared" si="772"/>
        <v>631.4</v>
      </c>
      <c r="K633" s="12">
        <f t="shared" si="802"/>
        <v>1561.9999999999998</v>
      </c>
      <c r="L633" s="12">
        <f t="shared" si="803"/>
        <v>253</v>
      </c>
      <c r="M633" s="12">
        <f t="shared" si="804"/>
        <v>668.8</v>
      </c>
      <c r="N633" s="12">
        <f t="shared" si="805"/>
        <v>1559.8000000000002</v>
      </c>
      <c r="O633" s="37">
        <v>0</v>
      </c>
      <c r="P633" s="12">
        <f t="shared" si="749"/>
        <v>4675</v>
      </c>
      <c r="Q633" s="35">
        <v>10068.16</v>
      </c>
      <c r="R633" s="12">
        <f t="shared" si="792"/>
        <v>11368.36</v>
      </c>
      <c r="S633" s="12">
        <f t="shared" si="806"/>
        <v>3374.8</v>
      </c>
      <c r="T633" s="28">
        <f t="shared" si="807"/>
        <v>10631.64</v>
      </c>
    </row>
    <row r="634" spans="1:20" s="13" customFormat="1" ht="12">
      <c r="A634" s="10">
        <f t="shared" si="784"/>
        <v>613</v>
      </c>
      <c r="B634" s="23" t="s">
        <v>319</v>
      </c>
      <c r="C634" s="11" t="s">
        <v>744</v>
      </c>
      <c r="D634" s="11" t="s">
        <v>164</v>
      </c>
      <c r="E634" s="10" t="s">
        <v>27</v>
      </c>
      <c r="F634" s="10" t="s">
        <v>39</v>
      </c>
      <c r="G634" s="12">
        <v>22000</v>
      </c>
      <c r="H634" s="12">
        <v>0</v>
      </c>
      <c r="I634" s="12">
        <v>0</v>
      </c>
      <c r="J634" s="12">
        <f t="shared" si="772"/>
        <v>631.4</v>
      </c>
      <c r="K634" s="12">
        <f t="shared" si="802"/>
        <v>1561.9999999999998</v>
      </c>
      <c r="L634" s="12">
        <f t="shared" si="803"/>
        <v>253</v>
      </c>
      <c r="M634" s="12">
        <f t="shared" si="804"/>
        <v>668.8</v>
      </c>
      <c r="N634" s="12">
        <f t="shared" si="805"/>
        <v>1559.8000000000002</v>
      </c>
      <c r="O634" s="37">
        <v>0</v>
      </c>
      <c r="P634" s="12">
        <f t="shared" ref="P634:P702" si="808">J634+K634+L634+M634+N634</f>
        <v>4675</v>
      </c>
      <c r="Q634" s="35">
        <v>0</v>
      </c>
      <c r="R634" s="12">
        <f t="shared" si="792"/>
        <v>1300.1999999999998</v>
      </c>
      <c r="S634" s="12">
        <f t="shared" si="806"/>
        <v>3374.8</v>
      </c>
      <c r="T634" s="28">
        <f t="shared" si="807"/>
        <v>20699.8</v>
      </c>
    </row>
    <row r="635" spans="1:20" s="13" customFormat="1" ht="12">
      <c r="A635" s="10">
        <f t="shared" si="784"/>
        <v>614</v>
      </c>
      <c r="B635" s="23" t="s">
        <v>319</v>
      </c>
      <c r="C635" s="11" t="s">
        <v>745</v>
      </c>
      <c r="D635" s="11" t="s">
        <v>164</v>
      </c>
      <c r="E635" s="10" t="s">
        <v>27</v>
      </c>
      <c r="F635" s="10" t="s">
        <v>28</v>
      </c>
      <c r="G635" s="12">
        <v>22000</v>
      </c>
      <c r="H635" s="12">
        <v>0</v>
      </c>
      <c r="I635" s="12">
        <v>0</v>
      </c>
      <c r="J635" s="12">
        <f t="shared" si="772"/>
        <v>631.4</v>
      </c>
      <c r="K635" s="12">
        <f t="shared" si="802"/>
        <v>1561.9999999999998</v>
      </c>
      <c r="L635" s="12">
        <f t="shared" si="803"/>
        <v>253</v>
      </c>
      <c r="M635" s="12">
        <f t="shared" si="804"/>
        <v>668.8</v>
      </c>
      <c r="N635" s="12">
        <f t="shared" si="805"/>
        <v>1559.8000000000002</v>
      </c>
      <c r="O635" s="37">
        <v>0</v>
      </c>
      <c r="P635" s="12">
        <f t="shared" si="808"/>
        <v>4675</v>
      </c>
      <c r="Q635" s="35">
        <v>0</v>
      </c>
      <c r="R635" s="12">
        <f t="shared" si="792"/>
        <v>1300.1999999999998</v>
      </c>
      <c r="S635" s="12">
        <f t="shared" si="806"/>
        <v>3374.8</v>
      </c>
      <c r="T635" s="28">
        <f t="shared" si="807"/>
        <v>20699.8</v>
      </c>
    </row>
    <row r="636" spans="1:20" s="13" customFormat="1" ht="12">
      <c r="A636" s="10">
        <f t="shared" si="784"/>
        <v>615</v>
      </c>
      <c r="B636" s="23" t="s">
        <v>319</v>
      </c>
      <c r="C636" s="11" t="s">
        <v>746</v>
      </c>
      <c r="D636" s="11" t="s">
        <v>164</v>
      </c>
      <c r="E636" s="10" t="s">
        <v>27</v>
      </c>
      <c r="F636" s="10" t="s">
        <v>28</v>
      </c>
      <c r="G636" s="12">
        <v>22000</v>
      </c>
      <c r="H636" s="12">
        <v>0</v>
      </c>
      <c r="I636" s="12">
        <v>0</v>
      </c>
      <c r="J636" s="12">
        <f t="shared" si="772"/>
        <v>631.4</v>
      </c>
      <c r="K636" s="12">
        <f t="shared" si="802"/>
        <v>1561.9999999999998</v>
      </c>
      <c r="L636" s="12">
        <f t="shared" si="803"/>
        <v>253</v>
      </c>
      <c r="M636" s="12">
        <f t="shared" si="804"/>
        <v>668.8</v>
      </c>
      <c r="N636" s="12">
        <f t="shared" si="805"/>
        <v>1559.8000000000002</v>
      </c>
      <c r="O636" s="37">
        <v>0</v>
      </c>
      <c r="P636" s="12">
        <f t="shared" si="808"/>
        <v>4675</v>
      </c>
      <c r="Q636" s="35">
        <v>8783.89</v>
      </c>
      <c r="R636" s="12">
        <f t="shared" si="792"/>
        <v>10084.09</v>
      </c>
      <c r="S636" s="12">
        <f t="shared" si="806"/>
        <v>3374.8</v>
      </c>
      <c r="T636" s="28">
        <f t="shared" si="807"/>
        <v>11915.91</v>
      </c>
    </row>
    <row r="637" spans="1:20" s="13" customFormat="1" ht="12">
      <c r="A637" s="10">
        <f t="shared" si="784"/>
        <v>616</v>
      </c>
      <c r="B637" s="23" t="s">
        <v>319</v>
      </c>
      <c r="C637" s="11" t="s">
        <v>747</v>
      </c>
      <c r="D637" s="11" t="s">
        <v>164</v>
      </c>
      <c r="E637" s="10" t="s">
        <v>27</v>
      </c>
      <c r="F637" s="10" t="s">
        <v>39</v>
      </c>
      <c r="G637" s="12">
        <v>22000</v>
      </c>
      <c r="H637" s="12">
        <v>0</v>
      </c>
      <c r="I637" s="12">
        <v>0</v>
      </c>
      <c r="J637" s="12">
        <f t="shared" si="772"/>
        <v>631.4</v>
      </c>
      <c r="K637" s="12">
        <f t="shared" si="802"/>
        <v>1561.9999999999998</v>
      </c>
      <c r="L637" s="12">
        <f t="shared" si="803"/>
        <v>253</v>
      </c>
      <c r="M637" s="12">
        <f t="shared" si="804"/>
        <v>668.8</v>
      </c>
      <c r="N637" s="12">
        <f t="shared" si="805"/>
        <v>1559.8000000000002</v>
      </c>
      <c r="O637" s="37">
        <v>0</v>
      </c>
      <c r="P637" s="12">
        <f t="shared" si="808"/>
        <v>4675</v>
      </c>
      <c r="Q637" s="35">
        <v>2046</v>
      </c>
      <c r="R637" s="12">
        <f t="shared" si="792"/>
        <v>3346.2</v>
      </c>
      <c r="S637" s="12">
        <f t="shared" si="806"/>
        <v>3374.8</v>
      </c>
      <c r="T637" s="28">
        <f t="shared" si="807"/>
        <v>18653.8</v>
      </c>
    </row>
    <row r="638" spans="1:20" s="13" customFormat="1" ht="12">
      <c r="A638" s="10">
        <f t="shared" si="784"/>
        <v>617</v>
      </c>
      <c r="B638" s="23" t="s">
        <v>319</v>
      </c>
      <c r="C638" s="11" t="s">
        <v>1023</v>
      </c>
      <c r="D638" s="11" t="s">
        <v>1024</v>
      </c>
      <c r="E638" s="10" t="s">
        <v>27</v>
      </c>
      <c r="F638" s="10" t="s">
        <v>28</v>
      </c>
      <c r="G638" s="12">
        <v>22000</v>
      </c>
      <c r="H638" s="12">
        <v>0</v>
      </c>
      <c r="I638" s="12">
        <v>0</v>
      </c>
      <c r="J638" s="12">
        <f t="shared" si="772"/>
        <v>631.4</v>
      </c>
      <c r="K638" s="12">
        <f t="shared" si="802"/>
        <v>1561.9999999999998</v>
      </c>
      <c r="L638" s="12">
        <f t="shared" si="803"/>
        <v>253</v>
      </c>
      <c r="M638" s="12">
        <f t="shared" si="804"/>
        <v>668.8</v>
      </c>
      <c r="N638" s="12">
        <f t="shared" si="805"/>
        <v>1559.8000000000002</v>
      </c>
      <c r="O638" s="35">
        <v>0</v>
      </c>
      <c r="P638" s="12">
        <f t="shared" si="808"/>
        <v>4675</v>
      </c>
      <c r="Q638" s="35">
        <v>0</v>
      </c>
      <c r="R638" s="12">
        <f t="shared" ref="R638" si="809">+J638+M638+O638+Q638+H638+I638</f>
        <v>1300.1999999999998</v>
      </c>
      <c r="S638" s="12">
        <f t="shared" ref="S638" si="810">+N638+L638+K638</f>
        <v>3374.8</v>
      </c>
      <c r="T638" s="28">
        <f t="shared" ref="T638" si="811">+G638-R638</f>
        <v>20699.8</v>
      </c>
    </row>
    <row r="639" spans="1:20" s="13" customFormat="1" ht="12">
      <c r="A639" s="10">
        <f t="shared" si="784"/>
        <v>618</v>
      </c>
      <c r="B639" s="23" t="s">
        <v>319</v>
      </c>
      <c r="C639" s="11" t="s">
        <v>1020</v>
      </c>
      <c r="D639" s="11" t="s">
        <v>164</v>
      </c>
      <c r="E639" s="10" t="s">
        <v>27</v>
      </c>
      <c r="F639" s="10" t="s">
        <v>39</v>
      </c>
      <c r="G639" s="12">
        <v>22000</v>
      </c>
      <c r="H639" s="12">
        <v>0</v>
      </c>
      <c r="I639" s="12">
        <v>0</v>
      </c>
      <c r="J639" s="12">
        <f t="shared" ref="J639" si="812">+G639*2.87%</f>
        <v>631.4</v>
      </c>
      <c r="K639" s="12">
        <f t="shared" ref="K639" si="813">G639*7.1%</f>
        <v>1561.9999999999998</v>
      </c>
      <c r="L639" s="12">
        <f t="shared" ref="L639" si="814">G639*1.15%</f>
        <v>253</v>
      </c>
      <c r="M639" s="12">
        <f t="shared" ref="M639" si="815">+G639*3.04%</f>
        <v>668.8</v>
      </c>
      <c r="N639" s="12">
        <f t="shared" ref="N639" si="816">G639*7.09%</f>
        <v>1559.8000000000002</v>
      </c>
      <c r="O639" s="37">
        <v>0</v>
      </c>
      <c r="P639" s="12">
        <f t="shared" ref="P639" si="817">J639+K639+L639+M639+N639</f>
        <v>4675</v>
      </c>
      <c r="Q639" s="35">
        <v>0</v>
      </c>
      <c r="R639" s="12">
        <f t="shared" ref="R639" si="818">+J639+M639+O639+Q639+H639+I639</f>
        <v>1300.1999999999998</v>
      </c>
      <c r="S639" s="12">
        <f t="shared" ref="S639" si="819">+N639+L639+K639</f>
        <v>3374.8</v>
      </c>
      <c r="T639" s="28">
        <f t="shared" ref="T639" si="820">+G639-R639</f>
        <v>20699.8</v>
      </c>
    </row>
    <row r="640" spans="1:20" s="13" customFormat="1" ht="12">
      <c r="A640" s="10">
        <f t="shared" si="784"/>
        <v>619</v>
      </c>
      <c r="B640" s="23" t="s">
        <v>319</v>
      </c>
      <c r="C640" s="11" t="s">
        <v>749</v>
      </c>
      <c r="D640" s="11" t="s">
        <v>164</v>
      </c>
      <c r="E640" s="10" t="s">
        <v>27</v>
      </c>
      <c r="F640" s="10" t="s">
        <v>39</v>
      </c>
      <c r="G640" s="12">
        <v>22000</v>
      </c>
      <c r="H640" s="12">
        <v>0</v>
      </c>
      <c r="I640" s="12">
        <v>0</v>
      </c>
      <c r="J640" s="12">
        <f t="shared" si="772"/>
        <v>631.4</v>
      </c>
      <c r="K640" s="12">
        <f t="shared" si="802"/>
        <v>1561.9999999999998</v>
      </c>
      <c r="L640" s="12">
        <f t="shared" si="803"/>
        <v>253</v>
      </c>
      <c r="M640" s="12">
        <f t="shared" si="804"/>
        <v>668.8</v>
      </c>
      <c r="N640" s="12">
        <f t="shared" si="805"/>
        <v>1559.8000000000002</v>
      </c>
      <c r="O640" s="37">
        <v>0</v>
      </c>
      <c r="P640" s="12">
        <f t="shared" si="808"/>
        <v>4675</v>
      </c>
      <c r="Q640" s="35">
        <v>0</v>
      </c>
      <c r="R640" s="12">
        <f t="shared" si="792"/>
        <v>1300.1999999999998</v>
      </c>
      <c r="S640" s="12">
        <f t="shared" si="806"/>
        <v>3374.8</v>
      </c>
      <c r="T640" s="28">
        <f t="shared" si="807"/>
        <v>20699.8</v>
      </c>
    </row>
    <row r="641" spans="1:20" s="13" customFormat="1" ht="12">
      <c r="A641" s="10">
        <f t="shared" si="784"/>
        <v>620</v>
      </c>
      <c r="B641" s="23" t="s">
        <v>319</v>
      </c>
      <c r="C641" s="11" t="s">
        <v>750</v>
      </c>
      <c r="D641" s="11" t="s">
        <v>164</v>
      </c>
      <c r="E641" s="10" t="s">
        <v>27</v>
      </c>
      <c r="F641" s="10" t="s">
        <v>39</v>
      </c>
      <c r="G641" s="12">
        <v>22000</v>
      </c>
      <c r="H641" s="12">
        <v>0</v>
      </c>
      <c r="I641" s="12">
        <v>0</v>
      </c>
      <c r="J641" s="12">
        <f t="shared" si="772"/>
        <v>631.4</v>
      </c>
      <c r="K641" s="12">
        <f t="shared" si="802"/>
        <v>1561.9999999999998</v>
      </c>
      <c r="L641" s="12">
        <f t="shared" si="803"/>
        <v>253</v>
      </c>
      <c r="M641" s="12">
        <f t="shared" si="804"/>
        <v>668.8</v>
      </c>
      <c r="N641" s="12">
        <f t="shared" si="805"/>
        <v>1559.8000000000002</v>
      </c>
      <c r="O641" s="37">
        <v>0</v>
      </c>
      <c r="P641" s="12">
        <f t="shared" si="808"/>
        <v>4675</v>
      </c>
      <c r="Q641" s="35">
        <v>0</v>
      </c>
      <c r="R641" s="12">
        <f t="shared" si="792"/>
        <v>1300.1999999999998</v>
      </c>
      <c r="S641" s="12">
        <f t="shared" si="806"/>
        <v>3374.8</v>
      </c>
      <c r="T641" s="28">
        <f t="shared" si="807"/>
        <v>20699.8</v>
      </c>
    </row>
    <row r="642" spans="1:20" s="13" customFormat="1" ht="12">
      <c r="A642" s="10">
        <f t="shared" si="784"/>
        <v>621</v>
      </c>
      <c r="B642" s="23" t="s">
        <v>319</v>
      </c>
      <c r="C642" s="11" t="s">
        <v>751</v>
      </c>
      <c r="D642" s="11" t="s">
        <v>164</v>
      </c>
      <c r="E642" s="10" t="s">
        <v>27</v>
      </c>
      <c r="F642" s="10" t="s">
        <v>39</v>
      </c>
      <c r="G642" s="12">
        <v>22000</v>
      </c>
      <c r="H642" s="12">
        <v>0</v>
      </c>
      <c r="I642" s="12">
        <v>0</v>
      </c>
      <c r="J642" s="12">
        <f t="shared" si="772"/>
        <v>631.4</v>
      </c>
      <c r="K642" s="12">
        <f t="shared" si="802"/>
        <v>1561.9999999999998</v>
      </c>
      <c r="L642" s="12">
        <f t="shared" si="803"/>
        <v>253</v>
      </c>
      <c r="M642" s="12">
        <f t="shared" si="804"/>
        <v>668.8</v>
      </c>
      <c r="N642" s="12">
        <f t="shared" si="805"/>
        <v>1559.8000000000002</v>
      </c>
      <c r="O642" s="37">
        <v>0</v>
      </c>
      <c r="P642" s="12">
        <f t="shared" si="808"/>
        <v>4675</v>
      </c>
      <c r="Q642" s="35">
        <v>12110.38</v>
      </c>
      <c r="R642" s="12">
        <f t="shared" si="792"/>
        <v>13410.579999999998</v>
      </c>
      <c r="S642" s="12">
        <f t="shared" si="806"/>
        <v>3374.8</v>
      </c>
      <c r="T642" s="28">
        <f t="shared" si="807"/>
        <v>8589.4200000000019</v>
      </c>
    </row>
    <row r="643" spans="1:20" s="13" customFormat="1" ht="12">
      <c r="A643" s="10">
        <f t="shared" si="784"/>
        <v>622</v>
      </c>
      <c r="B643" s="23" t="s">
        <v>319</v>
      </c>
      <c r="C643" s="11" t="s">
        <v>752</v>
      </c>
      <c r="D643" s="11" t="s">
        <v>164</v>
      </c>
      <c r="E643" s="10" t="s">
        <v>27</v>
      </c>
      <c r="F643" s="10" t="s">
        <v>28</v>
      </c>
      <c r="G643" s="12">
        <v>22000</v>
      </c>
      <c r="H643" s="12">
        <v>0</v>
      </c>
      <c r="I643" s="12">
        <v>0</v>
      </c>
      <c r="J643" s="12">
        <f t="shared" si="772"/>
        <v>631.4</v>
      </c>
      <c r="K643" s="12">
        <f t="shared" si="802"/>
        <v>1561.9999999999998</v>
      </c>
      <c r="L643" s="12">
        <f t="shared" si="803"/>
        <v>253</v>
      </c>
      <c r="M643" s="12">
        <f t="shared" si="804"/>
        <v>668.8</v>
      </c>
      <c r="N643" s="12">
        <f t="shared" si="805"/>
        <v>1559.8000000000002</v>
      </c>
      <c r="O643" s="37">
        <v>0</v>
      </c>
      <c r="P643" s="12">
        <f t="shared" si="808"/>
        <v>4675</v>
      </c>
      <c r="Q643" s="35">
        <v>0</v>
      </c>
      <c r="R643" s="12">
        <f t="shared" si="792"/>
        <v>1300.1999999999998</v>
      </c>
      <c r="S643" s="12">
        <f t="shared" si="806"/>
        <v>3374.8</v>
      </c>
      <c r="T643" s="28">
        <f t="shared" si="807"/>
        <v>20699.8</v>
      </c>
    </row>
    <row r="644" spans="1:20" s="13" customFormat="1" ht="12">
      <c r="A644" s="10">
        <f t="shared" si="784"/>
        <v>623</v>
      </c>
      <c r="B644" s="23" t="s">
        <v>319</v>
      </c>
      <c r="C644" s="11" t="s">
        <v>1025</v>
      </c>
      <c r="D644" s="11" t="s">
        <v>1026</v>
      </c>
      <c r="E644" s="10" t="s">
        <v>27</v>
      </c>
      <c r="F644" s="10" t="s">
        <v>28</v>
      </c>
      <c r="G644" s="12">
        <v>22000</v>
      </c>
      <c r="H644" s="12">
        <v>0</v>
      </c>
      <c r="I644" s="12">
        <v>0</v>
      </c>
      <c r="J644" s="12">
        <f t="shared" ref="J644" si="821">+G644*2.87%</f>
        <v>631.4</v>
      </c>
      <c r="K644" s="12">
        <f t="shared" ref="K644" si="822">G644*7.1%</f>
        <v>1561.9999999999998</v>
      </c>
      <c r="L644" s="12">
        <f t="shared" ref="L644" si="823">G644*1.15%</f>
        <v>253</v>
      </c>
      <c r="M644" s="12">
        <f t="shared" ref="M644" si="824">+G644*3.04%</f>
        <v>668.8</v>
      </c>
      <c r="N644" s="12">
        <f t="shared" ref="N644" si="825">G644*7.09%</f>
        <v>1559.8000000000002</v>
      </c>
      <c r="O644" s="37">
        <v>0</v>
      </c>
      <c r="P644" s="12">
        <f t="shared" ref="P644" si="826">J644+K644+L644+M644+N644</f>
        <v>4675</v>
      </c>
      <c r="Q644" s="35">
        <v>0</v>
      </c>
      <c r="R644" s="12">
        <f t="shared" ref="R644" si="827">+J644+M644+O644+Q644+H644+I644</f>
        <v>1300.1999999999998</v>
      </c>
      <c r="S644" s="12">
        <f t="shared" ref="S644" si="828">+N644+L644+K644</f>
        <v>3374.8</v>
      </c>
      <c r="T644" s="28">
        <f t="shared" ref="T644" si="829">+G644-R644</f>
        <v>20699.8</v>
      </c>
    </row>
    <row r="645" spans="1:20" s="13" customFormat="1" ht="12">
      <c r="A645" s="10">
        <f t="shared" si="784"/>
        <v>624</v>
      </c>
      <c r="B645" s="23" t="s">
        <v>319</v>
      </c>
      <c r="C645" s="11" t="s">
        <v>753</v>
      </c>
      <c r="D645" s="11" t="s">
        <v>164</v>
      </c>
      <c r="E645" s="10" t="s">
        <v>27</v>
      </c>
      <c r="F645" s="10" t="s">
        <v>39</v>
      </c>
      <c r="G645" s="12">
        <v>22000</v>
      </c>
      <c r="H645" s="12">
        <v>0</v>
      </c>
      <c r="I645" s="12">
        <v>0</v>
      </c>
      <c r="J645" s="12">
        <f t="shared" si="772"/>
        <v>631.4</v>
      </c>
      <c r="K645" s="12">
        <f t="shared" si="802"/>
        <v>1561.9999999999998</v>
      </c>
      <c r="L645" s="12">
        <f t="shared" si="803"/>
        <v>253</v>
      </c>
      <c r="M645" s="12">
        <f t="shared" si="804"/>
        <v>668.8</v>
      </c>
      <c r="N645" s="12">
        <f t="shared" si="805"/>
        <v>1559.8000000000002</v>
      </c>
      <c r="O645" s="37">
        <v>0</v>
      </c>
      <c r="P645" s="12">
        <f t="shared" si="808"/>
        <v>4675</v>
      </c>
      <c r="Q645" s="35">
        <v>1087</v>
      </c>
      <c r="R645" s="12">
        <f t="shared" si="792"/>
        <v>2387.1999999999998</v>
      </c>
      <c r="S645" s="12">
        <f t="shared" si="806"/>
        <v>3374.8</v>
      </c>
      <c r="T645" s="28">
        <f t="shared" si="807"/>
        <v>19612.8</v>
      </c>
    </row>
    <row r="646" spans="1:20" s="13" customFormat="1" ht="12">
      <c r="A646" s="10">
        <f t="shared" si="784"/>
        <v>625</v>
      </c>
      <c r="B646" s="23" t="s">
        <v>319</v>
      </c>
      <c r="C646" s="11" t="s">
        <v>754</v>
      </c>
      <c r="D646" s="11" t="s">
        <v>164</v>
      </c>
      <c r="E646" s="10" t="s">
        <v>27</v>
      </c>
      <c r="F646" s="10" t="s">
        <v>39</v>
      </c>
      <c r="G646" s="12">
        <v>22000</v>
      </c>
      <c r="H646" s="12">
        <v>0</v>
      </c>
      <c r="I646" s="12">
        <v>0</v>
      </c>
      <c r="J646" s="12">
        <f t="shared" si="772"/>
        <v>631.4</v>
      </c>
      <c r="K646" s="12">
        <f t="shared" si="802"/>
        <v>1561.9999999999998</v>
      </c>
      <c r="L646" s="12">
        <f t="shared" si="803"/>
        <v>253</v>
      </c>
      <c r="M646" s="12">
        <f t="shared" si="804"/>
        <v>668.8</v>
      </c>
      <c r="N646" s="12">
        <f t="shared" si="805"/>
        <v>1559.8000000000002</v>
      </c>
      <c r="O646" s="37">
        <v>0</v>
      </c>
      <c r="P646" s="12">
        <f t="shared" si="808"/>
        <v>4675</v>
      </c>
      <c r="Q646" s="35">
        <v>906</v>
      </c>
      <c r="R646" s="12">
        <f t="shared" si="792"/>
        <v>2206.1999999999998</v>
      </c>
      <c r="S646" s="12">
        <f t="shared" si="806"/>
        <v>3374.8</v>
      </c>
      <c r="T646" s="28">
        <f t="shared" si="807"/>
        <v>19793.8</v>
      </c>
    </row>
    <row r="647" spans="1:20" s="13" customFormat="1" ht="12">
      <c r="A647" s="10">
        <f t="shared" si="784"/>
        <v>626</v>
      </c>
      <c r="B647" s="23" t="s">
        <v>319</v>
      </c>
      <c r="C647" s="11" t="s">
        <v>756</v>
      </c>
      <c r="D647" s="11" t="s">
        <v>164</v>
      </c>
      <c r="E647" s="10" t="s">
        <v>27</v>
      </c>
      <c r="F647" s="10" t="s">
        <v>28</v>
      </c>
      <c r="G647" s="12">
        <v>22000</v>
      </c>
      <c r="H647" s="12">
        <v>0</v>
      </c>
      <c r="I647" s="12">
        <v>0</v>
      </c>
      <c r="J647" s="12">
        <f t="shared" si="772"/>
        <v>631.4</v>
      </c>
      <c r="K647" s="12">
        <f t="shared" si="802"/>
        <v>1561.9999999999998</v>
      </c>
      <c r="L647" s="12">
        <f t="shared" si="803"/>
        <v>253</v>
      </c>
      <c r="M647" s="12">
        <f t="shared" si="804"/>
        <v>668.8</v>
      </c>
      <c r="N647" s="12">
        <f t="shared" si="805"/>
        <v>1559.8000000000002</v>
      </c>
      <c r="O647" s="37">
        <v>0</v>
      </c>
      <c r="P647" s="12">
        <f t="shared" si="808"/>
        <v>4675</v>
      </c>
      <c r="Q647" s="35">
        <v>0</v>
      </c>
      <c r="R647" s="12">
        <f t="shared" si="792"/>
        <v>1300.1999999999998</v>
      </c>
      <c r="S647" s="12">
        <f t="shared" si="806"/>
        <v>3374.8</v>
      </c>
      <c r="T647" s="28">
        <f t="shared" si="807"/>
        <v>20699.8</v>
      </c>
    </row>
    <row r="648" spans="1:20" s="13" customFormat="1" ht="12">
      <c r="A648" s="10">
        <f t="shared" si="784"/>
        <v>627</v>
      </c>
      <c r="B648" s="23" t="s">
        <v>319</v>
      </c>
      <c r="C648" s="11" t="s">
        <v>758</v>
      </c>
      <c r="D648" s="11" t="s">
        <v>164</v>
      </c>
      <c r="E648" s="10" t="s">
        <v>27</v>
      </c>
      <c r="F648" s="10" t="s">
        <v>28</v>
      </c>
      <c r="G648" s="12">
        <v>22000</v>
      </c>
      <c r="H648" s="12">
        <v>0</v>
      </c>
      <c r="I648" s="12">
        <v>0</v>
      </c>
      <c r="J648" s="12">
        <f t="shared" si="772"/>
        <v>631.4</v>
      </c>
      <c r="K648" s="12">
        <f t="shared" si="802"/>
        <v>1561.9999999999998</v>
      </c>
      <c r="L648" s="12">
        <f t="shared" si="803"/>
        <v>253</v>
      </c>
      <c r="M648" s="12">
        <f t="shared" si="804"/>
        <v>668.8</v>
      </c>
      <c r="N648" s="12">
        <f t="shared" si="805"/>
        <v>1559.8000000000002</v>
      </c>
      <c r="O648" s="37">
        <v>0</v>
      </c>
      <c r="P648" s="12">
        <f t="shared" si="808"/>
        <v>4675</v>
      </c>
      <c r="Q648" s="35">
        <v>1556</v>
      </c>
      <c r="R648" s="12">
        <f t="shared" si="792"/>
        <v>2856.2</v>
      </c>
      <c r="S648" s="12">
        <f t="shared" si="806"/>
        <v>3374.8</v>
      </c>
      <c r="T648" s="28">
        <f t="shared" si="807"/>
        <v>19143.8</v>
      </c>
    </row>
    <row r="649" spans="1:20" s="13" customFormat="1" ht="12">
      <c r="A649" s="10">
        <f t="shared" si="784"/>
        <v>628</v>
      </c>
      <c r="B649" s="23" t="s">
        <v>319</v>
      </c>
      <c r="C649" s="11" t="s">
        <v>759</v>
      </c>
      <c r="D649" s="11" t="s">
        <v>164</v>
      </c>
      <c r="E649" s="10" t="s">
        <v>27</v>
      </c>
      <c r="F649" s="10" t="s">
        <v>28</v>
      </c>
      <c r="G649" s="12">
        <v>22000</v>
      </c>
      <c r="H649" s="12">
        <v>0</v>
      </c>
      <c r="I649" s="12">
        <v>0</v>
      </c>
      <c r="J649" s="12">
        <f t="shared" si="772"/>
        <v>631.4</v>
      </c>
      <c r="K649" s="12">
        <f t="shared" si="802"/>
        <v>1561.9999999999998</v>
      </c>
      <c r="L649" s="12">
        <f t="shared" si="803"/>
        <v>253</v>
      </c>
      <c r="M649" s="12">
        <f t="shared" si="804"/>
        <v>668.8</v>
      </c>
      <c r="N649" s="12">
        <f t="shared" si="805"/>
        <v>1559.8000000000002</v>
      </c>
      <c r="O649" s="37">
        <v>0</v>
      </c>
      <c r="P649" s="12">
        <f t="shared" si="808"/>
        <v>4675</v>
      </c>
      <c r="Q649" s="35">
        <v>906</v>
      </c>
      <c r="R649" s="12">
        <f t="shared" si="792"/>
        <v>2206.1999999999998</v>
      </c>
      <c r="S649" s="12">
        <f t="shared" si="806"/>
        <v>3374.8</v>
      </c>
      <c r="T649" s="28">
        <f t="shared" si="807"/>
        <v>19793.8</v>
      </c>
    </row>
    <row r="650" spans="1:20" s="13" customFormat="1" ht="12">
      <c r="A650" s="10">
        <f t="shared" si="784"/>
        <v>629</v>
      </c>
      <c r="B650" s="23" t="s">
        <v>319</v>
      </c>
      <c r="C650" s="11" t="s">
        <v>760</v>
      </c>
      <c r="D650" s="11" t="s">
        <v>164</v>
      </c>
      <c r="E650" s="10" t="s">
        <v>27</v>
      </c>
      <c r="F650" s="10" t="s">
        <v>28</v>
      </c>
      <c r="G650" s="12">
        <v>22000</v>
      </c>
      <c r="H650" s="12">
        <v>0</v>
      </c>
      <c r="I650" s="12">
        <v>0</v>
      </c>
      <c r="J650" s="12">
        <f t="shared" si="772"/>
        <v>631.4</v>
      </c>
      <c r="K650" s="12">
        <f t="shared" si="802"/>
        <v>1561.9999999999998</v>
      </c>
      <c r="L650" s="12">
        <f t="shared" si="803"/>
        <v>253</v>
      </c>
      <c r="M650" s="12">
        <f t="shared" si="804"/>
        <v>668.8</v>
      </c>
      <c r="N650" s="12">
        <f t="shared" si="805"/>
        <v>1559.8000000000002</v>
      </c>
      <c r="O650" s="37">
        <v>0</v>
      </c>
      <c r="P650" s="12">
        <f t="shared" si="808"/>
        <v>4675</v>
      </c>
      <c r="Q650" s="35">
        <v>0</v>
      </c>
      <c r="R650" s="12">
        <f t="shared" si="792"/>
        <v>1300.1999999999998</v>
      </c>
      <c r="S650" s="12">
        <f t="shared" si="806"/>
        <v>3374.8</v>
      </c>
      <c r="T650" s="28">
        <f t="shared" si="807"/>
        <v>20699.8</v>
      </c>
    </row>
    <row r="651" spans="1:20" s="13" customFormat="1" ht="12">
      <c r="A651" s="10">
        <f t="shared" si="784"/>
        <v>630</v>
      </c>
      <c r="B651" s="23" t="s">
        <v>319</v>
      </c>
      <c r="C651" s="11" t="s">
        <v>761</v>
      </c>
      <c r="D651" s="11" t="s">
        <v>164</v>
      </c>
      <c r="E651" s="10" t="s">
        <v>27</v>
      </c>
      <c r="F651" s="10" t="s">
        <v>39</v>
      </c>
      <c r="G651" s="12">
        <v>22000</v>
      </c>
      <c r="H651" s="12">
        <v>0</v>
      </c>
      <c r="I651" s="12">
        <v>0</v>
      </c>
      <c r="J651" s="12">
        <f t="shared" si="772"/>
        <v>631.4</v>
      </c>
      <c r="K651" s="12">
        <f t="shared" si="802"/>
        <v>1561.9999999999998</v>
      </c>
      <c r="L651" s="12">
        <f t="shared" si="803"/>
        <v>253</v>
      </c>
      <c r="M651" s="12">
        <f t="shared" si="804"/>
        <v>668.8</v>
      </c>
      <c r="N651" s="12">
        <f t="shared" si="805"/>
        <v>1559.8000000000002</v>
      </c>
      <c r="O651" s="37">
        <v>0</v>
      </c>
      <c r="P651" s="12">
        <f t="shared" si="808"/>
        <v>4675</v>
      </c>
      <c r="Q651" s="35">
        <v>706</v>
      </c>
      <c r="R651" s="12">
        <f t="shared" si="792"/>
        <v>2006.1999999999998</v>
      </c>
      <c r="S651" s="12">
        <f t="shared" si="806"/>
        <v>3374.8</v>
      </c>
      <c r="T651" s="28">
        <f t="shared" si="807"/>
        <v>19993.8</v>
      </c>
    </row>
    <row r="652" spans="1:20" s="13" customFormat="1" ht="12">
      <c r="A652" s="10">
        <f t="shared" si="784"/>
        <v>631</v>
      </c>
      <c r="B652" s="23" t="s">
        <v>319</v>
      </c>
      <c r="C652" s="11" t="s">
        <v>762</v>
      </c>
      <c r="D652" s="11" t="s">
        <v>164</v>
      </c>
      <c r="E652" s="10" t="s">
        <v>27</v>
      </c>
      <c r="F652" s="10" t="s">
        <v>28</v>
      </c>
      <c r="G652" s="12">
        <v>22000</v>
      </c>
      <c r="H652" s="12">
        <v>0</v>
      </c>
      <c r="I652" s="12">
        <v>0</v>
      </c>
      <c r="J652" s="12">
        <f t="shared" ref="J652:J719" si="830">+G652*2.87%</f>
        <v>631.4</v>
      </c>
      <c r="K652" s="12">
        <f t="shared" si="802"/>
        <v>1561.9999999999998</v>
      </c>
      <c r="L652" s="12">
        <f t="shared" si="803"/>
        <v>253</v>
      </c>
      <c r="M652" s="12">
        <f t="shared" si="804"/>
        <v>668.8</v>
      </c>
      <c r="N652" s="12">
        <f t="shared" si="805"/>
        <v>1559.8000000000002</v>
      </c>
      <c r="O652" s="37">
        <v>0</v>
      </c>
      <c r="P652" s="12">
        <f t="shared" si="808"/>
        <v>4675</v>
      </c>
      <c r="Q652" s="35">
        <v>0</v>
      </c>
      <c r="R652" s="12">
        <f t="shared" si="792"/>
        <v>1300.1999999999998</v>
      </c>
      <c r="S652" s="12">
        <f t="shared" si="806"/>
        <v>3374.8</v>
      </c>
      <c r="T652" s="28">
        <f t="shared" si="807"/>
        <v>20699.8</v>
      </c>
    </row>
    <row r="653" spans="1:20" s="13" customFormat="1" ht="12">
      <c r="A653" s="10">
        <f t="shared" si="784"/>
        <v>632</v>
      </c>
      <c r="B653" s="23" t="s">
        <v>319</v>
      </c>
      <c r="C653" s="11" t="s">
        <v>763</v>
      </c>
      <c r="D653" s="11" t="s">
        <v>164</v>
      </c>
      <c r="E653" s="10" t="s">
        <v>27</v>
      </c>
      <c r="F653" s="10" t="s">
        <v>28</v>
      </c>
      <c r="G653" s="12">
        <v>22000</v>
      </c>
      <c r="H653" s="12">
        <v>0</v>
      </c>
      <c r="I653" s="12">
        <v>0</v>
      </c>
      <c r="J653" s="12">
        <f t="shared" si="830"/>
        <v>631.4</v>
      </c>
      <c r="K653" s="12">
        <f t="shared" si="802"/>
        <v>1561.9999999999998</v>
      </c>
      <c r="L653" s="12">
        <f t="shared" si="803"/>
        <v>253</v>
      </c>
      <c r="M653" s="12">
        <f t="shared" si="804"/>
        <v>668.8</v>
      </c>
      <c r="N653" s="12">
        <f t="shared" si="805"/>
        <v>1559.8000000000002</v>
      </c>
      <c r="O653" s="37">
        <v>0</v>
      </c>
      <c r="P653" s="12">
        <f t="shared" si="808"/>
        <v>4675</v>
      </c>
      <c r="Q653" s="35">
        <v>1206</v>
      </c>
      <c r="R653" s="12">
        <f t="shared" si="792"/>
        <v>2506.1999999999998</v>
      </c>
      <c r="S653" s="12">
        <f t="shared" si="806"/>
        <v>3374.8</v>
      </c>
      <c r="T653" s="28">
        <f t="shared" si="807"/>
        <v>19493.8</v>
      </c>
    </row>
    <row r="654" spans="1:20" s="13" customFormat="1" ht="12">
      <c r="A654" s="10">
        <f t="shared" si="784"/>
        <v>633</v>
      </c>
      <c r="B654" s="23" t="s">
        <v>319</v>
      </c>
      <c r="C654" s="11" t="s">
        <v>764</v>
      </c>
      <c r="D654" s="11" t="s">
        <v>164</v>
      </c>
      <c r="E654" s="10" t="s">
        <v>27</v>
      </c>
      <c r="F654" s="10" t="s">
        <v>28</v>
      </c>
      <c r="G654" s="12">
        <v>22000</v>
      </c>
      <c r="H654" s="12">
        <v>0</v>
      </c>
      <c r="I654" s="12">
        <v>0</v>
      </c>
      <c r="J654" s="12">
        <f t="shared" si="830"/>
        <v>631.4</v>
      </c>
      <c r="K654" s="12">
        <f t="shared" si="802"/>
        <v>1561.9999999999998</v>
      </c>
      <c r="L654" s="12">
        <f t="shared" si="803"/>
        <v>253</v>
      </c>
      <c r="M654" s="12">
        <f t="shared" si="804"/>
        <v>668.8</v>
      </c>
      <c r="N654" s="12">
        <f t="shared" si="805"/>
        <v>1559.8000000000002</v>
      </c>
      <c r="O654" s="37">
        <v>0</v>
      </c>
      <c r="P654" s="12">
        <f t="shared" si="808"/>
        <v>4675</v>
      </c>
      <c r="Q654" s="35">
        <v>0</v>
      </c>
      <c r="R654" s="12">
        <f t="shared" si="792"/>
        <v>1300.1999999999998</v>
      </c>
      <c r="S654" s="12">
        <f t="shared" si="806"/>
        <v>3374.8</v>
      </c>
      <c r="T654" s="28">
        <f t="shared" si="807"/>
        <v>20699.8</v>
      </c>
    </row>
    <row r="655" spans="1:20" s="13" customFormat="1" ht="12">
      <c r="A655" s="10">
        <f t="shared" si="784"/>
        <v>634</v>
      </c>
      <c r="B655" s="23" t="s">
        <v>319</v>
      </c>
      <c r="C655" s="11" t="s">
        <v>765</v>
      </c>
      <c r="D655" s="11" t="s">
        <v>164</v>
      </c>
      <c r="E655" s="10" t="s">
        <v>27</v>
      </c>
      <c r="F655" s="10" t="s">
        <v>28</v>
      </c>
      <c r="G655" s="12">
        <v>22000</v>
      </c>
      <c r="H655" s="12">
        <v>0</v>
      </c>
      <c r="I655" s="12">
        <v>0</v>
      </c>
      <c r="J655" s="12">
        <f t="shared" si="830"/>
        <v>631.4</v>
      </c>
      <c r="K655" s="12">
        <f t="shared" si="802"/>
        <v>1561.9999999999998</v>
      </c>
      <c r="L655" s="12">
        <f t="shared" si="803"/>
        <v>253</v>
      </c>
      <c r="M655" s="12">
        <f t="shared" si="804"/>
        <v>668.8</v>
      </c>
      <c r="N655" s="12">
        <f t="shared" si="805"/>
        <v>1559.8000000000002</v>
      </c>
      <c r="O655" s="37">
        <v>0</v>
      </c>
      <c r="P655" s="12">
        <f t="shared" si="808"/>
        <v>4675</v>
      </c>
      <c r="Q655" s="35">
        <v>15706</v>
      </c>
      <c r="R655" s="12">
        <f t="shared" si="792"/>
        <v>17006.2</v>
      </c>
      <c r="S655" s="12">
        <f t="shared" si="806"/>
        <v>3374.8</v>
      </c>
      <c r="T655" s="28">
        <f t="shared" si="807"/>
        <v>4993.7999999999993</v>
      </c>
    </row>
    <row r="656" spans="1:20" s="13" customFormat="1" ht="12">
      <c r="A656" s="10">
        <f t="shared" si="784"/>
        <v>635</v>
      </c>
      <c r="B656" s="23" t="s">
        <v>319</v>
      </c>
      <c r="C656" s="11" t="s">
        <v>767</v>
      </c>
      <c r="D656" s="11" t="s">
        <v>164</v>
      </c>
      <c r="E656" s="10" t="s">
        <v>27</v>
      </c>
      <c r="F656" s="10" t="s">
        <v>28</v>
      </c>
      <c r="G656" s="12">
        <v>22000</v>
      </c>
      <c r="H656" s="12">
        <v>0</v>
      </c>
      <c r="I656" s="12">
        <v>0</v>
      </c>
      <c r="J656" s="12">
        <f t="shared" si="830"/>
        <v>631.4</v>
      </c>
      <c r="K656" s="12">
        <f t="shared" si="802"/>
        <v>1561.9999999999998</v>
      </c>
      <c r="L656" s="12">
        <f t="shared" si="803"/>
        <v>253</v>
      </c>
      <c r="M656" s="12">
        <f t="shared" si="804"/>
        <v>668.8</v>
      </c>
      <c r="N656" s="12">
        <f t="shared" si="805"/>
        <v>1559.8000000000002</v>
      </c>
      <c r="O656" s="37">
        <v>0</v>
      </c>
      <c r="P656" s="12">
        <f t="shared" si="808"/>
        <v>4675</v>
      </c>
      <c r="Q656" s="35">
        <v>11225.16</v>
      </c>
      <c r="R656" s="12">
        <f t="shared" si="792"/>
        <v>12525.36</v>
      </c>
      <c r="S656" s="12">
        <f t="shared" si="806"/>
        <v>3374.8</v>
      </c>
      <c r="T656" s="28">
        <f t="shared" si="807"/>
        <v>9474.64</v>
      </c>
    </row>
    <row r="657" spans="1:20" s="13" customFormat="1" ht="12">
      <c r="A657" s="10">
        <f t="shared" si="784"/>
        <v>636</v>
      </c>
      <c r="B657" s="23" t="s">
        <v>319</v>
      </c>
      <c r="C657" s="11" t="s">
        <v>768</v>
      </c>
      <c r="D657" s="11" t="s">
        <v>164</v>
      </c>
      <c r="E657" s="10" t="s">
        <v>27</v>
      </c>
      <c r="F657" s="10" t="s">
        <v>28</v>
      </c>
      <c r="G657" s="12">
        <v>22000</v>
      </c>
      <c r="H657" s="12">
        <v>0</v>
      </c>
      <c r="I657" s="12">
        <v>0</v>
      </c>
      <c r="J657" s="12">
        <f t="shared" si="830"/>
        <v>631.4</v>
      </c>
      <c r="K657" s="12">
        <f t="shared" si="802"/>
        <v>1561.9999999999998</v>
      </c>
      <c r="L657" s="12">
        <f t="shared" si="803"/>
        <v>253</v>
      </c>
      <c r="M657" s="12">
        <f t="shared" si="804"/>
        <v>668.8</v>
      </c>
      <c r="N657" s="12">
        <f t="shared" si="805"/>
        <v>1559.8000000000002</v>
      </c>
      <c r="O657" s="37">
        <v>0</v>
      </c>
      <c r="P657" s="12">
        <f t="shared" si="808"/>
        <v>4675</v>
      </c>
      <c r="Q657" s="35">
        <v>0</v>
      </c>
      <c r="R657" s="12">
        <f t="shared" si="792"/>
        <v>1300.1999999999998</v>
      </c>
      <c r="S657" s="12">
        <f t="shared" si="806"/>
        <v>3374.8</v>
      </c>
      <c r="T657" s="28">
        <f t="shared" si="807"/>
        <v>20699.8</v>
      </c>
    </row>
    <row r="658" spans="1:20" s="13" customFormat="1" ht="12.75" customHeight="1">
      <c r="A658" s="10">
        <f t="shared" si="784"/>
        <v>637</v>
      </c>
      <c r="B658" s="23" t="s">
        <v>319</v>
      </c>
      <c r="C658" s="11" t="s">
        <v>769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si="830"/>
        <v>631.4</v>
      </c>
      <c r="K658" s="12">
        <f t="shared" si="802"/>
        <v>1561.9999999999998</v>
      </c>
      <c r="L658" s="12">
        <f t="shared" si="803"/>
        <v>253</v>
      </c>
      <c r="M658" s="12">
        <f t="shared" si="804"/>
        <v>668.8</v>
      </c>
      <c r="N658" s="12">
        <f t="shared" si="805"/>
        <v>1559.8000000000002</v>
      </c>
      <c r="O658" s="37">
        <v>0</v>
      </c>
      <c r="P658" s="12">
        <f t="shared" si="808"/>
        <v>4675</v>
      </c>
      <c r="Q658" s="35">
        <v>0</v>
      </c>
      <c r="R658" s="12">
        <f t="shared" si="792"/>
        <v>1300.1999999999998</v>
      </c>
      <c r="S658" s="12">
        <f t="shared" si="806"/>
        <v>3374.8</v>
      </c>
      <c r="T658" s="28">
        <f t="shared" si="807"/>
        <v>20699.8</v>
      </c>
    </row>
    <row r="659" spans="1:20" s="13" customFormat="1" ht="12">
      <c r="A659" s="10">
        <f t="shared" si="784"/>
        <v>638</v>
      </c>
      <c r="B659" s="23" t="s">
        <v>319</v>
      </c>
      <c r="C659" s="11" t="s">
        <v>770</v>
      </c>
      <c r="D659" s="11" t="s">
        <v>164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si="830"/>
        <v>631.4</v>
      </c>
      <c r="K659" s="12">
        <f t="shared" si="802"/>
        <v>1561.9999999999998</v>
      </c>
      <c r="L659" s="12">
        <f t="shared" si="803"/>
        <v>253</v>
      </c>
      <c r="M659" s="12">
        <f t="shared" si="804"/>
        <v>668.8</v>
      </c>
      <c r="N659" s="12">
        <f t="shared" si="805"/>
        <v>1559.8000000000002</v>
      </c>
      <c r="O659" s="37">
        <v>0</v>
      </c>
      <c r="P659" s="12">
        <f t="shared" si="808"/>
        <v>4675</v>
      </c>
      <c r="Q659" s="35">
        <v>7925.97</v>
      </c>
      <c r="R659" s="12">
        <f t="shared" si="792"/>
        <v>9226.17</v>
      </c>
      <c r="S659" s="12">
        <f t="shared" si="806"/>
        <v>3374.8</v>
      </c>
      <c r="T659" s="28">
        <f t="shared" si="807"/>
        <v>12773.83</v>
      </c>
    </row>
    <row r="660" spans="1:20" s="13" customFormat="1" ht="12">
      <c r="A660" s="10">
        <f t="shared" si="784"/>
        <v>639</v>
      </c>
      <c r="B660" s="23" t="s">
        <v>319</v>
      </c>
      <c r="C660" s="11" t="s">
        <v>1029</v>
      </c>
      <c r="D660" s="11" t="s">
        <v>1024</v>
      </c>
      <c r="E660" s="10" t="s">
        <v>27</v>
      </c>
      <c r="F660" s="10" t="s">
        <v>28</v>
      </c>
      <c r="G660" s="12">
        <v>22000</v>
      </c>
      <c r="H660" s="12">
        <v>0</v>
      </c>
      <c r="I660" s="12">
        <v>0</v>
      </c>
      <c r="J660" s="12">
        <f t="shared" si="830"/>
        <v>631.4</v>
      </c>
      <c r="K660" s="12">
        <f t="shared" ref="K660" si="831">G660*7.1%</f>
        <v>1561.9999999999998</v>
      </c>
      <c r="L660" s="12">
        <f t="shared" ref="L660" si="832">G660*1.15%</f>
        <v>253</v>
      </c>
      <c r="M660" s="12">
        <f t="shared" ref="M660" si="833">+G660*3.04%</f>
        <v>668.8</v>
      </c>
      <c r="N660" s="12">
        <f t="shared" ref="N660" si="834">G660*7.09%</f>
        <v>1559.8000000000002</v>
      </c>
      <c r="O660" s="35">
        <v>0</v>
      </c>
      <c r="P660" s="12">
        <f t="shared" ref="P660" si="835">J660+K660+L660+M660+N660</f>
        <v>4675</v>
      </c>
      <c r="Q660" s="35">
        <v>0</v>
      </c>
      <c r="R660" s="12">
        <f t="shared" si="792"/>
        <v>1300.1999999999998</v>
      </c>
      <c r="S660" s="12">
        <f t="shared" si="806"/>
        <v>3374.8</v>
      </c>
      <c r="T660" s="28">
        <f t="shared" si="807"/>
        <v>20699.8</v>
      </c>
    </row>
    <row r="661" spans="1:20" s="13" customFormat="1" ht="12">
      <c r="A661" s="10">
        <f t="shared" si="784"/>
        <v>640</v>
      </c>
      <c r="B661" s="23" t="s">
        <v>319</v>
      </c>
      <c r="C661" s="11" t="s">
        <v>771</v>
      </c>
      <c r="D661" s="11" t="s">
        <v>164</v>
      </c>
      <c r="E661" s="10" t="s">
        <v>27</v>
      </c>
      <c r="F661" s="10" t="s">
        <v>28</v>
      </c>
      <c r="G661" s="12">
        <v>22000</v>
      </c>
      <c r="H661" s="12">
        <v>0</v>
      </c>
      <c r="I661" s="12">
        <v>0</v>
      </c>
      <c r="J661" s="12">
        <f t="shared" si="830"/>
        <v>631.4</v>
      </c>
      <c r="K661" s="12">
        <f t="shared" si="802"/>
        <v>1561.9999999999998</v>
      </c>
      <c r="L661" s="12">
        <f t="shared" si="803"/>
        <v>253</v>
      </c>
      <c r="M661" s="12">
        <f t="shared" si="804"/>
        <v>668.8</v>
      </c>
      <c r="N661" s="12">
        <f t="shared" si="805"/>
        <v>1559.8000000000002</v>
      </c>
      <c r="O661" s="35">
        <v>1350.12</v>
      </c>
      <c r="P661" s="12">
        <f t="shared" si="808"/>
        <v>4675</v>
      </c>
      <c r="Q661" s="35">
        <f>17354.07-1350.12</f>
        <v>16003.95</v>
      </c>
      <c r="R661" s="12">
        <f t="shared" si="792"/>
        <v>18654.27</v>
      </c>
      <c r="S661" s="12">
        <f t="shared" si="806"/>
        <v>3374.8</v>
      </c>
      <c r="T661" s="28">
        <f t="shared" si="807"/>
        <v>3345.7299999999996</v>
      </c>
    </row>
    <row r="662" spans="1:20" s="13" customFormat="1" ht="12">
      <c r="A662" s="10">
        <f t="shared" si="784"/>
        <v>641</v>
      </c>
      <c r="B662" s="23" t="s">
        <v>319</v>
      </c>
      <c r="C662" s="11" t="s">
        <v>774</v>
      </c>
      <c r="D662" s="11" t="s">
        <v>164</v>
      </c>
      <c r="E662" s="10" t="s">
        <v>27</v>
      </c>
      <c r="F662" s="10" t="s">
        <v>39</v>
      </c>
      <c r="G662" s="12">
        <v>22000</v>
      </c>
      <c r="H662" s="12">
        <v>0</v>
      </c>
      <c r="I662" s="12">
        <v>0</v>
      </c>
      <c r="J662" s="12">
        <f t="shared" si="830"/>
        <v>631.4</v>
      </c>
      <c r="K662" s="12">
        <f t="shared" si="802"/>
        <v>1561.9999999999998</v>
      </c>
      <c r="L662" s="12">
        <f t="shared" si="803"/>
        <v>253</v>
      </c>
      <c r="M662" s="12">
        <f t="shared" si="804"/>
        <v>668.8</v>
      </c>
      <c r="N662" s="12">
        <f t="shared" si="805"/>
        <v>1559.8000000000002</v>
      </c>
      <c r="O662" s="37">
        <v>0</v>
      </c>
      <c r="P662" s="12">
        <f t="shared" si="808"/>
        <v>4675</v>
      </c>
      <c r="Q662" s="35">
        <v>0</v>
      </c>
      <c r="R662" s="12">
        <f t="shared" si="792"/>
        <v>1300.1999999999998</v>
      </c>
      <c r="S662" s="12">
        <f t="shared" si="806"/>
        <v>3374.8</v>
      </c>
      <c r="T662" s="28">
        <f t="shared" si="807"/>
        <v>20699.8</v>
      </c>
    </row>
    <row r="663" spans="1:20" s="13" customFormat="1" ht="12">
      <c r="A663" s="10">
        <f t="shared" ref="A663:A726" si="836">+A662+1</f>
        <v>642</v>
      </c>
      <c r="B663" s="23" t="s">
        <v>319</v>
      </c>
      <c r="C663" s="11" t="s">
        <v>775</v>
      </c>
      <c r="D663" s="11" t="s">
        <v>164</v>
      </c>
      <c r="E663" s="10" t="s">
        <v>27</v>
      </c>
      <c r="F663" s="10" t="s">
        <v>28</v>
      </c>
      <c r="G663" s="12">
        <v>22000</v>
      </c>
      <c r="H663" s="12">
        <v>0</v>
      </c>
      <c r="I663" s="12">
        <v>0</v>
      </c>
      <c r="J663" s="12">
        <f t="shared" si="830"/>
        <v>631.4</v>
      </c>
      <c r="K663" s="12">
        <f t="shared" si="802"/>
        <v>1561.9999999999998</v>
      </c>
      <c r="L663" s="12">
        <f t="shared" si="803"/>
        <v>253</v>
      </c>
      <c r="M663" s="12">
        <f t="shared" si="804"/>
        <v>668.8</v>
      </c>
      <c r="N663" s="12">
        <f t="shared" si="805"/>
        <v>1559.8000000000002</v>
      </c>
      <c r="O663" s="35">
        <v>0</v>
      </c>
      <c r="P663" s="12">
        <f t="shared" ref="P663" si="837">J663+K663+L663+M663+N663</f>
        <v>4675</v>
      </c>
      <c r="Q663" s="35">
        <v>0</v>
      </c>
      <c r="R663" s="12">
        <f t="shared" ref="R663" si="838">+J663+M663+O663+Q663+H663+I663</f>
        <v>1300.1999999999998</v>
      </c>
      <c r="S663" s="12">
        <f t="shared" ref="S663" si="839">+N663+L663+K663</f>
        <v>3374.8</v>
      </c>
      <c r="T663" s="28">
        <f t="shared" si="807"/>
        <v>20699.8</v>
      </c>
    </row>
    <row r="664" spans="1:20" s="13" customFormat="1" ht="12">
      <c r="A664" s="10">
        <f t="shared" si="836"/>
        <v>643</v>
      </c>
      <c r="B664" s="23" t="s">
        <v>319</v>
      </c>
      <c r="C664" s="11" t="s">
        <v>776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830"/>
        <v>631.4</v>
      </c>
      <c r="K664" s="12">
        <f t="shared" ref="K664:K667" si="840">G664*7.1%</f>
        <v>1561.9999999999998</v>
      </c>
      <c r="L664" s="12">
        <f t="shared" ref="L664:L667" si="841">G664*1.15%</f>
        <v>253</v>
      </c>
      <c r="M664" s="12">
        <f t="shared" si="804"/>
        <v>668.8</v>
      </c>
      <c r="N664" s="12">
        <f t="shared" ref="N664:N667" si="842">G664*7.09%</f>
        <v>1559.8000000000002</v>
      </c>
      <c r="O664" s="35">
        <v>0</v>
      </c>
      <c r="P664" s="12">
        <f t="shared" ref="P664:P667" si="843">J664+K664+L664+M664+N664</f>
        <v>4675</v>
      </c>
      <c r="Q664" s="35">
        <v>0</v>
      </c>
      <c r="R664" s="12">
        <f t="shared" ref="R664:R667" si="844">+J664+M664+O664+Q664+H664+I664</f>
        <v>1300.1999999999998</v>
      </c>
      <c r="S664" s="12">
        <f t="shared" ref="S664:S667" si="845">+N664+L664+K664</f>
        <v>3374.8</v>
      </c>
      <c r="T664" s="28">
        <f t="shared" si="807"/>
        <v>20699.8</v>
      </c>
    </row>
    <row r="665" spans="1:20" s="13" customFormat="1" ht="12">
      <c r="A665" s="10">
        <f t="shared" si="836"/>
        <v>644</v>
      </c>
      <c r="B665" s="23" t="s">
        <v>319</v>
      </c>
      <c r="C665" s="11" t="s">
        <v>777</v>
      </c>
      <c r="D665" s="11" t="s">
        <v>164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830"/>
        <v>631.4</v>
      </c>
      <c r="K665" s="12">
        <f t="shared" si="840"/>
        <v>1561.9999999999998</v>
      </c>
      <c r="L665" s="12">
        <f t="shared" si="841"/>
        <v>253</v>
      </c>
      <c r="M665" s="12">
        <f t="shared" si="804"/>
        <v>668.8</v>
      </c>
      <c r="N665" s="12">
        <f t="shared" si="842"/>
        <v>1559.8000000000002</v>
      </c>
      <c r="O665" s="35">
        <v>0</v>
      </c>
      <c r="P665" s="12">
        <f t="shared" si="843"/>
        <v>4675</v>
      </c>
      <c r="Q665" s="35">
        <v>0</v>
      </c>
      <c r="R665" s="12">
        <f t="shared" si="844"/>
        <v>1300.1999999999998</v>
      </c>
      <c r="S665" s="12">
        <f t="shared" si="845"/>
        <v>3374.8</v>
      </c>
      <c r="T665" s="28">
        <f t="shared" si="807"/>
        <v>20699.8</v>
      </c>
    </row>
    <row r="666" spans="1:20" s="13" customFormat="1" ht="12">
      <c r="A666" s="10">
        <f t="shared" si="836"/>
        <v>645</v>
      </c>
      <c r="B666" s="23" t="s">
        <v>319</v>
      </c>
      <c r="C666" s="11" t="s">
        <v>778</v>
      </c>
      <c r="D666" s="11" t="s">
        <v>164</v>
      </c>
      <c r="E666" s="10" t="s">
        <v>27</v>
      </c>
      <c r="F666" s="10" t="s">
        <v>28</v>
      </c>
      <c r="G666" s="12">
        <v>22000</v>
      </c>
      <c r="H666" s="12">
        <v>0</v>
      </c>
      <c r="I666" s="12">
        <v>0</v>
      </c>
      <c r="J666" s="12">
        <f t="shared" si="830"/>
        <v>631.4</v>
      </c>
      <c r="K666" s="12">
        <f t="shared" si="840"/>
        <v>1561.9999999999998</v>
      </c>
      <c r="L666" s="12">
        <f t="shared" si="841"/>
        <v>253</v>
      </c>
      <c r="M666" s="12">
        <f t="shared" si="804"/>
        <v>668.8</v>
      </c>
      <c r="N666" s="12">
        <f t="shared" si="842"/>
        <v>1559.8000000000002</v>
      </c>
      <c r="O666" s="35">
        <v>1350.12</v>
      </c>
      <c r="P666" s="12">
        <f t="shared" si="843"/>
        <v>4675</v>
      </c>
      <c r="Q666" s="35">
        <v>0</v>
      </c>
      <c r="R666" s="12">
        <f t="shared" si="844"/>
        <v>2650.3199999999997</v>
      </c>
      <c r="S666" s="12">
        <f t="shared" si="845"/>
        <v>3374.8</v>
      </c>
      <c r="T666" s="28">
        <f t="shared" si="807"/>
        <v>19349.68</v>
      </c>
    </row>
    <row r="667" spans="1:20" s="13" customFormat="1" ht="12">
      <c r="A667" s="10">
        <f t="shared" si="836"/>
        <v>646</v>
      </c>
      <c r="B667" s="23" t="s">
        <v>319</v>
      </c>
      <c r="C667" s="11" t="s">
        <v>779</v>
      </c>
      <c r="D667" s="11" t="s">
        <v>164</v>
      </c>
      <c r="E667" s="10" t="s">
        <v>27</v>
      </c>
      <c r="F667" s="10" t="s">
        <v>28</v>
      </c>
      <c r="G667" s="12">
        <v>22000</v>
      </c>
      <c r="H667" s="12">
        <v>0</v>
      </c>
      <c r="I667" s="12">
        <v>0</v>
      </c>
      <c r="J667" s="12">
        <f t="shared" si="830"/>
        <v>631.4</v>
      </c>
      <c r="K667" s="12">
        <f t="shared" si="840"/>
        <v>1561.9999999999998</v>
      </c>
      <c r="L667" s="12">
        <f t="shared" si="841"/>
        <v>253</v>
      </c>
      <c r="M667" s="12">
        <f t="shared" si="804"/>
        <v>668.8</v>
      </c>
      <c r="N667" s="12">
        <f t="shared" si="842"/>
        <v>1559.8000000000002</v>
      </c>
      <c r="O667" s="35">
        <v>0</v>
      </c>
      <c r="P667" s="12">
        <f t="shared" si="843"/>
        <v>4675</v>
      </c>
      <c r="Q667" s="35">
        <v>0</v>
      </c>
      <c r="R667" s="12">
        <f t="shared" si="844"/>
        <v>1300.1999999999998</v>
      </c>
      <c r="S667" s="12">
        <f t="shared" si="845"/>
        <v>3374.8</v>
      </c>
      <c r="T667" s="28">
        <f t="shared" si="807"/>
        <v>20699.8</v>
      </c>
    </row>
    <row r="668" spans="1:20" s="13" customFormat="1" ht="12">
      <c r="A668" s="10">
        <f t="shared" si="836"/>
        <v>647</v>
      </c>
      <c r="B668" s="23" t="s">
        <v>319</v>
      </c>
      <c r="C668" s="11" t="s">
        <v>781</v>
      </c>
      <c r="D668" s="11" t="s">
        <v>458</v>
      </c>
      <c r="E668" s="10" t="s">
        <v>27</v>
      </c>
      <c r="F668" s="10" t="s">
        <v>39</v>
      </c>
      <c r="G668" s="12">
        <v>22000</v>
      </c>
      <c r="H668" s="12">
        <v>0</v>
      </c>
      <c r="I668" s="12">
        <v>0</v>
      </c>
      <c r="J668" s="12">
        <f t="shared" si="830"/>
        <v>631.4</v>
      </c>
      <c r="K668" s="12">
        <f t="shared" si="802"/>
        <v>1561.9999999999998</v>
      </c>
      <c r="L668" s="12">
        <f t="shared" si="803"/>
        <v>253</v>
      </c>
      <c r="M668" s="12">
        <f t="shared" si="804"/>
        <v>668.8</v>
      </c>
      <c r="N668" s="12">
        <f t="shared" si="805"/>
        <v>1559.8000000000002</v>
      </c>
      <c r="O668" s="37">
        <v>0</v>
      </c>
      <c r="P668" s="12">
        <f t="shared" si="808"/>
        <v>4675</v>
      </c>
      <c r="Q668" s="37">
        <v>3973.82</v>
      </c>
      <c r="R668" s="28">
        <f t="shared" si="792"/>
        <v>5274.02</v>
      </c>
      <c r="S668" s="28">
        <f t="shared" si="806"/>
        <v>3374.8</v>
      </c>
      <c r="T668" s="28">
        <f t="shared" si="807"/>
        <v>16725.98</v>
      </c>
    </row>
    <row r="669" spans="1:20" s="13" customFormat="1" ht="12">
      <c r="A669" s="10">
        <f t="shared" si="836"/>
        <v>648</v>
      </c>
      <c r="B669" s="23" t="s">
        <v>319</v>
      </c>
      <c r="C669" s="11" t="s">
        <v>782</v>
      </c>
      <c r="D669" s="11" t="s">
        <v>458</v>
      </c>
      <c r="E669" s="10" t="s">
        <v>27</v>
      </c>
      <c r="F669" s="10" t="s">
        <v>39</v>
      </c>
      <c r="G669" s="12">
        <v>22000</v>
      </c>
      <c r="H669" s="12">
        <v>0</v>
      </c>
      <c r="I669" s="12">
        <v>0</v>
      </c>
      <c r="J669" s="12">
        <f t="shared" si="830"/>
        <v>631.4</v>
      </c>
      <c r="K669" s="12">
        <f t="shared" si="802"/>
        <v>1561.9999999999998</v>
      </c>
      <c r="L669" s="12">
        <f t="shared" si="803"/>
        <v>253</v>
      </c>
      <c r="M669" s="12">
        <f t="shared" si="804"/>
        <v>668.8</v>
      </c>
      <c r="N669" s="12">
        <f t="shared" si="805"/>
        <v>1559.8000000000002</v>
      </c>
      <c r="O669" s="37">
        <v>0</v>
      </c>
      <c r="P669" s="12">
        <f t="shared" si="808"/>
        <v>4675</v>
      </c>
      <c r="Q669" s="35">
        <v>0</v>
      </c>
      <c r="R669" s="12">
        <f t="shared" si="792"/>
        <v>1300.1999999999998</v>
      </c>
      <c r="S669" s="12">
        <f t="shared" si="806"/>
        <v>3374.8</v>
      </c>
      <c r="T669" s="28">
        <f t="shared" si="807"/>
        <v>20699.8</v>
      </c>
    </row>
    <row r="670" spans="1:20" s="13" customFormat="1" ht="12">
      <c r="A670" s="10">
        <f t="shared" si="836"/>
        <v>649</v>
      </c>
      <c r="B670" s="23" t="s">
        <v>319</v>
      </c>
      <c r="C670" s="11" t="s">
        <v>783</v>
      </c>
      <c r="D670" s="11" t="s">
        <v>458</v>
      </c>
      <c r="E670" s="10" t="s">
        <v>27</v>
      </c>
      <c r="F670" s="10" t="s">
        <v>39</v>
      </c>
      <c r="G670" s="12">
        <v>22000</v>
      </c>
      <c r="H670" s="12">
        <v>0</v>
      </c>
      <c r="I670" s="12">
        <v>0</v>
      </c>
      <c r="J670" s="12">
        <f t="shared" si="830"/>
        <v>631.4</v>
      </c>
      <c r="K670" s="12">
        <f t="shared" si="802"/>
        <v>1561.9999999999998</v>
      </c>
      <c r="L670" s="12">
        <f t="shared" si="803"/>
        <v>253</v>
      </c>
      <c r="M670" s="12">
        <f t="shared" si="804"/>
        <v>668.8</v>
      </c>
      <c r="N670" s="12">
        <f t="shared" si="805"/>
        <v>1559.8000000000002</v>
      </c>
      <c r="O670" s="37">
        <v>0</v>
      </c>
      <c r="P670" s="12">
        <f t="shared" si="808"/>
        <v>4675</v>
      </c>
      <c r="Q670" s="35">
        <v>0</v>
      </c>
      <c r="R670" s="12">
        <f t="shared" si="792"/>
        <v>1300.1999999999998</v>
      </c>
      <c r="S670" s="12">
        <f t="shared" si="806"/>
        <v>3374.8</v>
      </c>
      <c r="T670" s="28">
        <f t="shared" si="807"/>
        <v>20699.8</v>
      </c>
    </row>
    <row r="671" spans="1:20" s="13" customFormat="1" ht="12">
      <c r="A671" s="10">
        <f t="shared" si="836"/>
        <v>650</v>
      </c>
      <c r="B671" s="23" t="s">
        <v>319</v>
      </c>
      <c r="C671" s="11" t="s">
        <v>784</v>
      </c>
      <c r="D671" s="11" t="s">
        <v>458</v>
      </c>
      <c r="E671" s="10" t="s">
        <v>27</v>
      </c>
      <c r="F671" s="10" t="s">
        <v>39</v>
      </c>
      <c r="G671" s="12">
        <v>22000</v>
      </c>
      <c r="H671" s="12">
        <v>0</v>
      </c>
      <c r="I671" s="12">
        <v>0</v>
      </c>
      <c r="J671" s="12">
        <f t="shared" si="830"/>
        <v>631.4</v>
      </c>
      <c r="K671" s="12">
        <f t="shared" si="802"/>
        <v>1561.9999999999998</v>
      </c>
      <c r="L671" s="12">
        <f t="shared" si="803"/>
        <v>253</v>
      </c>
      <c r="M671" s="12">
        <f t="shared" si="804"/>
        <v>668.8</v>
      </c>
      <c r="N671" s="12">
        <f t="shared" si="805"/>
        <v>1559.8000000000002</v>
      </c>
      <c r="O671" s="35">
        <v>1350.12</v>
      </c>
      <c r="P671" s="12">
        <f t="shared" si="808"/>
        <v>4675</v>
      </c>
      <c r="Q671" s="35">
        <v>0</v>
      </c>
      <c r="R671" s="12">
        <f t="shared" ref="R671:R735" si="846">+J671+M671+O671+Q671+H671+I671</f>
        <v>2650.3199999999997</v>
      </c>
      <c r="S671" s="12">
        <f t="shared" si="806"/>
        <v>3374.8</v>
      </c>
      <c r="T671" s="28">
        <f t="shared" si="807"/>
        <v>19349.68</v>
      </c>
    </row>
    <row r="672" spans="1:20" s="13" customFormat="1" ht="12">
      <c r="A672" s="10">
        <f t="shared" si="836"/>
        <v>651</v>
      </c>
      <c r="B672" s="23" t="s">
        <v>319</v>
      </c>
      <c r="C672" s="11" t="s">
        <v>785</v>
      </c>
      <c r="D672" s="11" t="s">
        <v>458</v>
      </c>
      <c r="E672" s="10" t="s">
        <v>27</v>
      </c>
      <c r="F672" s="10" t="s">
        <v>39</v>
      </c>
      <c r="G672" s="12">
        <v>20000</v>
      </c>
      <c r="H672" s="12">
        <v>0</v>
      </c>
      <c r="I672" s="12">
        <v>0</v>
      </c>
      <c r="J672" s="12">
        <f t="shared" si="830"/>
        <v>574</v>
      </c>
      <c r="K672" s="12">
        <f t="shared" si="802"/>
        <v>1419.9999999999998</v>
      </c>
      <c r="L672" s="12">
        <f t="shared" si="803"/>
        <v>230</v>
      </c>
      <c r="M672" s="12">
        <f t="shared" si="804"/>
        <v>608</v>
      </c>
      <c r="N672" s="12">
        <f t="shared" si="805"/>
        <v>1418</v>
      </c>
      <c r="O672" s="35">
        <v>0</v>
      </c>
      <c r="P672" s="12">
        <f t="shared" si="808"/>
        <v>4250</v>
      </c>
      <c r="Q672" s="35">
        <v>0</v>
      </c>
      <c r="R672" s="12">
        <f t="shared" si="846"/>
        <v>1182</v>
      </c>
      <c r="S672" s="12">
        <f t="shared" si="806"/>
        <v>3068</v>
      </c>
      <c r="T672" s="28">
        <f t="shared" si="807"/>
        <v>18818</v>
      </c>
    </row>
    <row r="673" spans="1:21" s="13" customFormat="1" ht="12">
      <c r="A673" s="10">
        <f t="shared" si="836"/>
        <v>652</v>
      </c>
      <c r="B673" s="23" t="s">
        <v>319</v>
      </c>
      <c r="C673" s="11" t="s">
        <v>786</v>
      </c>
      <c r="D673" s="11" t="s">
        <v>458</v>
      </c>
      <c r="E673" s="10" t="s">
        <v>27</v>
      </c>
      <c r="F673" s="10" t="s">
        <v>39</v>
      </c>
      <c r="G673" s="12">
        <v>22000</v>
      </c>
      <c r="H673" s="12">
        <v>0</v>
      </c>
      <c r="I673" s="12">
        <v>0</v>
      </c>
      <c r="J673" s="12">
        <f t="shared" si="830"/>
        <v>631.4</v>
      </c>
      <c r="K673" s="12">
        <f t="shared" si="802"/>
        <v>1561.9999999999998</v>
      </c>
      <c r="L673" s="12">
        <f t="shared" si="803"/>
        <v>253</v>
      </c>
      <c r="M673" s="12">
        <f t="shared" si="804"/>
        <v>668.8</v>
      </c>
      <c r="N673" s="12">
        <f t="shared" si="805"/>
        <v>1559.8000000000002</v>
      </c>
      <c r="O673" s="37">
        <v>0</v>
      </c>
      <c r="P673" s="12">
        <f t="shared" si="808"/>
        <v>4675</v>
      </c>
      <c r="Q673" s="35">
        <v>1106</v>
      </c>
      <c r="R673" s="12">
        <f t="shared" si="846"/>
        <v>2406.1999999999998</v>
      </c>
      <c r="S673" s="12">
        <f t="shared" si="806"/>
        <v>3374.8</v>
      </c>
      <c r="T673" s="28">
        <f t="shared" si="807"/>
        <v>19593.8</v>
      </c>
    </row>
    <row r="674" spans="1:21" s="13" customFormat="1" ht="12">
      <c r="A674" s="10">
        <f t="shared" si="836"/>
        <v>653</v>
      </c>
      <c r="B674" s="23" t="s">
        <v>319</v>
      </c>
      <c r="C674" s="11" t="s">
        <v>1091</v>
      </c>
      <c r="D674" s="11" t="s">
        <v>458</v>
      </c>
      <c r="E674" s="10" t="s">
        <v>27</v>
      </c>
      <c r="F674" s="10" t="s">
        <v>39</v>
      </c>
      <c r="G674" s="12">
        <v>22000</v>
      </c>
      <c r="H674" s="12">
        <v>0</v>
      </c>
      <c r="I674" s="12">
        <v>0</v>
      </c>
      <c r="J674" s="12">
        <f t="shared" ref="J674" si="847">+G674*2.87%</f>
        <v>631.4</v>
      </c>
      <c r="K674" s="12">
        <f t="shared" ref="K674" si="848">G674*7.1%</f>
        <v>1561.9999999999998</v>
      </c>
      <c r="L674" s="12">
        <f t="shared" ref="L674" si="849">G674*1.15%</f>
        <v>253</v>
      </c>
      <c r="M674" s="12">
        <f t="shared" ref="M674" si="850">+G674*3.04%</f>
        <v>668.8</v>
      </c>
      <c r="N674" s="12">
        <f t="shared" ref="N674" si="851">G674*7.09%</f>
        <v>1559.8000000000002</v>
      </c>
      <c r="O674" s="37">
        <v>0</v>
      </c>
      <c r="P674" s="12">
        <f t="shared" ref="P674" si="852">J674+K674+L674+M674+N674</f>
        <v>4675</v>
      </c>
      <c r="Q674" s="35">
        <v>0</v>
      </c>
      <c r="R674" s="12">
        <f t="shared" ref="R674" si="853">+J674+M674+O674+Q674+H674+I674</f>
        <v>1300.1999999999998</v>
      </c>
      <c r="S674" s="12">
        <f t="shared" ref="S674" si="854">+N674+L674+K674</f>
        <v>3374.8</v>
      </c>
      <c r="T674" s="28">
        <f t="shared" ref="T674" si="855">+G674-R674</f>
        <v>20699.8</v>
      </c>
    </row>
    <row r="675" spans="1:21" s="13" customFormat="1" ht="12">
      <c r="A675" s="10">
        <f t="shared" si="836"/>
        <v>654</v>
      </c>
      <c r="B675" s="23" t="s">
        <v>319</v>
      </c>
      <c r="C675" s="11" t="s">
        <v>787</v>
      </c>
      <c r="D675" s="11" t="s">
        <v>186</v>
      </c>
      <c r="E675" s="10" t="s">
        <v>27</v>
      </c>
      <c r="F675" s="10" t="s">
        <v>39</v>
      </c>
      <c r="G675" s="12">
        <v>22000</v>
      </c>
      <c r="H675" s="12">
        <v>0</v>
      </c>
      <c r="I675" s="12">
        <v>0</v>
      </c>
      <c r="J675" s="12">
        <f t="shared" si="830"/>
        <v>631.4</v>
      </c>
      <c r="K675" s="12">
        <f t="shared" si="802"/>
        <v>1561.9999999999998</v>
      </c>
      <c r="L675" s="12">
        <f t="shared" si="803"/>
        <v>253</v>
      </c>
      <c r="M675" s="12">
        <f t="shared" ref="M675:M680" si="856">+G675*3.04%</f>
        <v>668.8</v>
      </c>
      <c r="N675" s="12">
        <f t="shared" si="805"/>
        <v>1559.8000000000002</v>
      </c>
      <c r="O675" s="35">
        <v>1350.12</v>
      </c>
      <c r="P675" s="12">
        <f t="shared" si="808"/>
        <v>4675</v>
      </c>
      <c r="Q675" s="35">
        <f>5766.24-1350.12</f>
        <v>4416.12</v>
      </c>
      <c r="R675" s="12">
        <f t="shared" si="846"/>
        <v>7066.44</v>
      </c>
      <c r="S675" s="12">
        <f t="shared" si="806"/>
        <v>3374.8</v>
      </c>
      <c r="T675" s="28">
        <f t="shared" si="807"/>
        <v>14933.560000000001</v>
      </c>
    </row>
    <row r="676" spans="1:21" s="13" customFormat="1" ht="12">
      <c r="A676" s="10">
        <f t="shared" si="836"/>
        <v>655</v>
      </c>
      <c r="B676" s="23" t="s">
        <v>319</v>
      </c>
      <c r="C676" s="11" t="s">
        <v>788</v>
      </c>
      <c r="D676" s="11" t="s">
        <v>186</v>
      </c>
      <c r="E676" s="10" t="s">
        <v>27</v>
      </c>
      <c r="F676" s="10" t="s">
        <v>39</v>
      </c>
      <c r="G676" s="12">
        <v>22000</v>
      </c>
      <c r="H676" s="12">
        <v>0</v>
      </c>
      <c r="I676" s="12">
        <v>0</v>
      </c>
      <c r="J676" s="12">
        <f t="shared" si="830"/>
        <v>631.4</v>
      </c>
      <c r="K676" s="12">
        <f t="shared" si="802"/>
        <v>1561.9999999999998</v>
      </c>
      <c r="L676" s="12">
        <f t="shared" si="803"/>
        <v>253</v>
      </c>
      <c r="M676" s="12">
        <f t="shared" si="856"/>
        <v>668.8</v>
      </c>
      <c r="N676" s="12">
        <f t="shared" si="805"/>
        <v>1559.8000000000002</v>
      </c>
      <c r="O676" s="37">
        <v>0</v>
      </c>
      <c r="P676" s="12">
        <f t="shared" si="808"/>
        <v>4675</v>
      </c>
      <c r="Q676" s="35">
        <v>0</v>
      </c>
      <c r="R676" s="12">
        <f t="shared" si="846"/>
        <v>1300.1999999999998</v>
      </c>
      <c r="S676" s="12">
        <f t="shared" si="806"/>
        <v>3374.8</v>
      </c>
      <c r="T676" s="28">
        <f t="shared" si="807"/>
        <v>20699.8</v>
      </c>
    </row>
    <row r="677" spans="1:21" s="13" customFormat="1" ht="12">
      <c r="A677" s="10">
        <f t="shared" si="836"/>
        <v>656</v>
      </c>
      <c r="B677" s="23" t="s">
        <v>319</v>
      </c>
      <c r="C677" s="11" t="s">
        <v>789</v>
      </c>
      <c r="D677" s="11" t="s">
        <v>186</v>
      </c>
      <c r="E677" s="10" t="s">
        <v>27</v>
      </c>
      <c r="F677" s="10" t="s">
        <v>39</v>
      </c>
      <c r="G677" s="12">
        <v>22000</v>
      </c>
      <c r="H677" s="12">
        <v>0</v>
      </c>
      <c r="I677" s="12">
        <v>0</v>
      </c>
      <c r="J677" s="12">
        <f t="shared" si="830"/>
        <v>631.4</v>
      </c>
      <c r="K677" s="12">
        <f t="shared" si="802"/>
        <v>1561.9999999999998</v>
      </c>
      <c r="L677" s="12">
        <f t="shared" si="803"/>
        <v>253</v>
      </c>
      <c r="M677" s="12">
        <f t="shared" si="856"/>
        <v>668.8</v>
      </c>
      <c r="N677" s="12">
        <f t="shared" si="805"/>
        <v>1559.8000000000002</v>
      </c>
      <c r="O677" s="37">
        <v>0</v>
      </c>
      <c r="P677" s="12">
        <f t="shared" si="808"/>
        <v>4675</v>
      </c>
      <c r="Q677" s="35">
        <v>0</v>
      </c>
      <c r="R677" s="12">
        <f t="shared" si="846"/>
        <v>1300.1999999999998</v>
      </c>
      <c r="S677" s="12">
        <f t="shared" si="806"/>
        <v>3374.8</v>
      </c>
      <c r="T677" s="28">
        <f t="shared" si="807"/>
        <v>20699.8</v>
      </c>
    </row>
    <row r="678" spans="1:21" s="13" customFormat="1" ht="12">
      <c r="A678" s="10">
        <f t="shared" si="836"/>
        <v>657</v>
      </c>
      <c r="B678" s="23" t="s">
        <v>319</v>
      </c>
      <c r="C678" s="11" t="s">
        <v>790</v>
      </c>
      <c r="D678" s="11" t="s">
        <v>186</v>
      </c>
      <c r="E678" s="10" t="s">
        <v>27</v>
      </c>
      <c r="F678" s="10" t="s">
        <v>39</v>
      </c>
      <c r="G678" s="12">
        <v>22000</v>
      </c>
      <c r="H678" s="12">
        <v>0</v>
      </c>
      <c r="I678" s="12">
        <v>0</v>
      </c>
      <c r="J678" s="12">
        <f t="shared" si="830"/>
        <v>631.4</v>
      </c>
      <c r="K678" s="12">
        <f t="shared" si="802"/>
        <v>1561.9999999999998</v>
      </c>
      <c r="L678" s="12">
        <f t="shared" si="803"/>
        <v>253</v>
      </c>
      <c r="M678" s="12">
        <f t="shared" si="856"/>
        <v>668.8</v>
      </c>
      <c r="N678" s="12">
        <f t="shared" si="805"/>
        <v>1559.8000000000002</v>
      </c>
      <c r="O678" s="37">
        <v>0</v>
      </c>
      <c r="P678" s="12">
        <f t="shared" si="808"/>
        <v>4675</v>
      </c>
      <c r="Q678" s="35">
        <v>0</v>
      </c>
      <c r="R678" s="12">
        <f t="shared" si="846"/>
        <v>1300.1999999999998</v>
      </c>
      <c r="S678" s="12">
        <f t="shared" si="806"/>
        <v>3374.8</v>
      </c>
      <c r="T678" s="28">
        <f t="shared" ref="T678:T738" si="857">+G678-R678</f>
        <v>20699.8</v>
      </c>
    </row>
    <row r="679" spans="1:21" s="13" customFormat="1" ht="12">
      <c r="A679" s="10">
        <f t="shared" si="836"/>
        <v>658</v>
      </c>
      <c r="B679" s="23" t="s">
        <v>319</v>
      </c>
      <c r="C679" s="11" t="s">
        <v>791</v>
      </c>
      <c r="D679" s="11" t="s">
        <v>198</v>
      </c>
      <c r="E679" s="10" t="s">
        <v>27</v>
      </c>
      <c r="F679" s="10" t="s">
        <v>39</v>
      </c>
      <c r="G679" s="12">
        <v>22000</v>
      </c>
      <c r="H679" s="12">
        <v>0</v>
      </c>
      <c r="I679" s="12">
        <v>0</v>
      </c>
      <c r="J679" s="12">
        <f t="shared" si="830"/>
        <v>631.4</v>
      </c>
      <c r="K679" s="12">
        <f t="shared" ref="K679:K680" si="858">G679*7.1%</f>
        <v>1561.9999999999998</v>
      </c>
      <c r="L679" s="12">
        <f t="shared" ref="L679:L680" si="859">G679*1.15%</f>
        <v>253</v>
      </c>
      <c r="M679" s="12">
        <f t="shared" si="856"/>
        <v>668.8</v>
      </c>
      <c r="N679" s="12">
        <f t="shared" ref="N679:N680" si="860">G679*7.09%</f>
        <v>1559.8000000000002</v>
      </c>
      <c r="O679" s="35">
        <v>2700.24</v>
      </c>
      <c r="P679" s="12">
        <f t="shared" si="808"/>
        <v>4675</v>
      </c>
      <c r="Q679" s="35">
        <v>0</v>
      </c>
      <c r="R679" s="12">
        <f t="shared" si="846"/>
        <v>4000.4399999999996</v>
      </c>
      <c r="S679" s="12">
        <f t="shared" ref="S679:S680" si="861">+N679+L679+K679</f>
        <v>3374.8</v>
      </c>
      <c r="T679" s="28">
        <f t="shared" si="857"/>
        <v>17999.560000000001</v>
      </c>
    </row>
    <row r="680" spans="1:21" s="30" customFormat="1" ht="12">
      <c r="A680" s="10">
        <f t="shared" si="836"/>
        <v>659</v>
      </c>
      <c r="B680" s="23" t="s">
        <v>319</v>
      </c>
      <c r="C680" s="11" t="s">
        <v>939</v>
      </c>
      <c r="D680" s="11" t="s">
        <v>458</v>
      </c>
      <c r="E680" s="10" t="s">
        <v>27</v>
      </c>
      <c r="F680" s="10" t="s">
        <v>39</v>
      </c>
      <c r="G680" s="12">
        <v>20000</v>
      </c>
      <c r="H680" s="12">
        <v>0</v>
      </c>
      <c r="I680" s="12">
        <v>0</v>
      </c>
      <c r="J680" s="12">
        <f t="shared" si="830"/>
        <v>574</v>
      </c>
      <c r="K680" s="12">
        <f t="shared" si="858"/>
        <v>1419.9999999999998</v>
      </c>
      <c r="L680" s="12">
        <f t="shared" si="859"/>
        <v>230</v>
      </c>
      <c r="M680" s="12">
        <f t="shared" si="856"/>
        <v>608</v>
      </c>
      <c r="N680" s="12">
        <f t="shared" si="860"/>
        <v>1418</v>
      </c>
      <c r="O680" s="35">
        <v>0</v>
      </c>
      <c r="P680" s="12">
        <f t="shared" si="808"/>
        <v>4250</v>
      </c>
      <c r="Q680" s="35">
        <v>0</v>
      </c>
      <c r="R680" s="12">
        <f t="shared" si="846"/>
        <v>1182</v>
      </c>
      <c r="S680" s="12">
        <f t="shared" si="861"/>
        <v>3068</v>
      </c>
      <c r="T680" s="28">
        <f t="shared" si="857"/>
        <v>18818</v>
      </c>
    </row>
    <row r="681" spans="1:21" s="30" customFormat="1" ht="12">
      <c r="A681" s="10">
        <f t="shared" si="836"/>
        <v>660</v>
      </c>
      <c r="B681" s="23" t="s">
        <v>319</v>
      </c>
      <c r="C681" s="11" t="s">
        <v>941</v>
      </c>
      <c r="D681" s="11" t="s">
        <v>458</v>
      </c>
      <c r="E681" s="10" t="s">
        <v>27</v>
      </c>
      <c r="F681" s="10" t="s">
        <v>39</v>
      </c>
      <c r="G681" s="12">
        <v>20000</v>
      </c>
      <c r="H681" s="12">
        <v>0</v>
      </c>
      <c r="I681" s="12">
        <v>0</v>
      </c>
      <c r="J681" s="12">
        <f t="shared" ref="J681" si="862">+G681*2.87%</f>
        <v>574</v>
      </c>
      <c r="K681" s="12">
        <f t="shared" ref="K681" si="863">G681*7.1%</f>
        <v>1419.9999999999998</v>
      </c>
      <c r="L681" s="12">
        <f t="shared" ref="L681" si="864">G681*1.15%</f>
        <v>230</v>
      </c>
      <c r="M681" s="12">
        <f t="shared" ref="M681" si="865">+G681*3.04%</f>
        <v>608</v>
      </c>
      <c r="N681" s="12">
        <f t="shared" ref="N681" si="866">G681*7.09%</f>
        <v>1418</v>
      </c>
      <c r="O681" s="35">
        <v>0</v>
      </c>
      <c r="P681" s="12">
        <f t="shared" ref="P681" si="867">J681+K681+L681+M681+N681</f>
        <v>4250</v>
      </c>
      <c r="Q681" s="35">
        <v>0</v>
      </c>
      <c r="R681" s="12">
        <f t="shared" ref="R681" si="868">+J681+M681+O681+Q681+H681+I681</f>
        <v>1182</v>
      </c>
      <c r="S681" s="12">
        <f t="shared" ref="S681" si="869">+N681+L681+K681</f>
        <v>3068</v>
      </c>
      <c r="T681" s="28">
        <f t="shared" ref="T681" si="870">+G681-R681</f>
        <v>18818</v>
      </c>
    </row>
    <row r="682" spans="1:21" s="30" customFormat="1" ht="12">
      <c r="A682" s="10">
        <f t="shared" si="836"/>
        <v>661</v>
      </c>
      <c r="B682" s="23" t="s">
        <v>319</v>
      </c>
      <c r="C682" s="11" t="s">
        <v>944</v>
      </c>
      <c r="D682" s="11" t="s">
        <v>164</v>
      </c>
      <c r="E682" s="10" t="s">
        <v>27</v>
      </c>
      <c r="F682" s="10" t="s">
        <v>39</v>
      </c>
      <c r="G682" s="12">
        <v>22000</v>
      </c>
      <c r="H682" s="12">
        <v>0</v>
      </c>
      <c r="I682" s="12">
        <v>0</v>
      </c>
      <c r="J682" s="12">
        <f t="shared" ref="J682" si="871">+G682*2.87%</f>
        <v>631.4</v>
      </c>
      <c r="K682" s="12">
        <f t="shared" ref="K682" si="872">G682*7.1%</f>
        <v>1561.9999999999998</v>
      </c>
      <c r="L682" s="12">
        <f t="shared" ref="L682" si="873">G682*1.15%</f>
        <v>253</v>
      </c>
      <c r="M682" s="12">
        <f t="shared" ref="M682" si="874">+G682*3.04%</f>
        <v>668.8</v>
      </c>
      <c r="N682" s="12">
        <f t="shared" ref="N682" si="875">G682*7.09%</f>
        <v>1559.8000000000002</v>
      </c>
      <c r="O682" s="35">
        <v>0</v>
      </c>
      <c r="P682" s="12">
        <f t="shared" ref="P682" si="876">J682+K682+L682+M682+N682</f>
        <v>4675</v>
      </c>
      <c r="Q682" s="35">
        <v>0</v>
      </c>
      <c r="R682" s="12">
        <f t="shared" ref="R682" si="877">+J682+M682+O682+Q682+H682+I682</f>
        <v>1300.1999999999998</v>
      </c>
      <c r="S682" s="12">
        <f t="shared" ref="S682" si="878">+N682+L682+K682</f>
        <v>3374.8</v>
      </c>
      <c r="T682" s="28">
        <f t="shared" ref="T682" si="879">+G682-R682</f>
        <v>20699.8</v>
      </c>
      <c r="U682" s="34"/>
    </row>
    <row r="683" spans="1:21" s="30" customFormat="1" ht="12">
      <c r="A683" s="10">
        <f t="shared" si="836"/>
        <v>662</v>
      </c>
      <c r="B683" s="23" t="s">
        <v>319</v>
      </c>
      <c r="C683" s="36" t="s">
        <v>1045</v>
      </c>
      <c r="D683" s="36" t="s">
        <v>164</v>
      </c>
      <c r="E683" s="15" t="s">
        <v>27</v>
      </c>
      <c r="F683" s="15" t="s">
        <v>39</v>
      </c>
      <c r="G683" s="28">
        <v>22000</v>
      </c>
      <c r="H683" s="28">
        <v>0</v>
      </c>
      <c r="I683" s="28">
        <v>0</v>
      </c>
      <c r="J683" s="28">
        <f t="shared" ref="J683" si="880">+G683*2.87%</f>
        <v>631.4</v>
      </c>
      <c r="K683" s="28">
        <f t="shared" ref="K683" si="881">G683*7.1%</f>
        <v>1561.9999999999998</v>
      </c>
      <c r="L683" s="28">
        <f t="shared" ref="L683" si="882">G683*1.15%</f>
        <v>253</v>
      </c>
      <c r="M683" s="28">
        <f t="shared" ref="M683" si="883">+G683*3.04%</f>
        <v>668.8</v>
      </c>
      <c r="N683" s="28">
        <f t="shared" ref="N683" si="884">G683*7.09%</f>
        <v>1559.8000000000002</v>
      </c>
      <c r="O683" s="37">
        <v>0</v>
      </c>
      <c r="P683" s="28">
        <f t="shared" ref="P683" si="885">J683+K683+L683+M683+N683</f>
        <v>4675</v>
      </c>
      <c r="Q683" s="37">
        <v>0</v>
      </c>
      <c r="R683" s="28">
        <f t="shared" ref="R683" si="886">+J683+M683+O683+Q683+H683+I683</f>
        <v>1300.1999999999998</v>
      </c>
      <c r="S683" s="28">
        <f t="shared" ref="S683" si="887">+N683+L683+K683</f>
        <v>3374.8</v>
      </c>
      <c r="T683" s="28">
        <f t="shared" ref="T683" si="888">+G683-R683</f>
        <v>20699.8</v>
      </c>
    </row>
    <row r="684" spans="1:21" s="30" customFormat="1" ht="12">
      <c r="A684" s="10">
        <f t="shared" si="836"/>
        <v>663</v>
      </c>
      <c r="B684" s="23" t="s">
        <v>361</v>
      </c>
      <c r="C684" s="36" t="s">
        <v>793</v>
      </c>
      <c r="D684" s="36" t="s">
        <v>235</v>
      </c>
      <c r="E684" s="15" t="s">
        <v>27</v>
      </c>
      <c r="F684" s="15" t="s">
        <v>39</v>
      </c>
      <c r="G684" s="28">
        <v>140402.35</v>
      </c>
      <c r="H684" s="28">
        <v>28665.759999999998</v>
      </c>
      <c r="I684" s="28">
        <v>0</v>
      </c>
      <c r="J684" s="28">
        <f t="shared" si="830"/>
        <v>4029.5474450000002</v>
      </c>
      <c r="K684" s="28">
        <f t="shared" ref="K684:K708" si="889">G684*7.1%</f>
        <v>9968.5668499999992</v>
      </c>
      <c r="L684" s="28">
        <f t="shared" ref="L684:L702" si="890">62400*1.15%</f>
        <v>717.6</v>
      </c>
      <c r="M684" s="28">
        <f t="shared" ref="M684:M708" si="891">+G684*3.04%</f>
        <v>4268.2314400000005</v>
      </c>
      <c r="N684" s="28">
        <f t="shared" ref="N684:N708" si="892">G684*7.09%</f>
        <v>9954.5266150000007</v>
      </c>
      <c r="O684" s="37">
        <v>0</v>
      </c>
      <c r="P684" s="28">
        <f t="shared" si="808"/>
        <v>28938.472350000004</v>
      </c>
      <c r="Q684" s="37">
        <v>50291.3</v>
      </c>
      <c r="R684" s="28">
        <f t="shared" si="846"/>
        <v>87254.838885000005</v>
      </c>
      <c r="S684" s="28">
        <f t="shared" ref="S684:S708" si="893">+N684+L684+K684</f>
        <v>20640.693465</v>
      </c>
      <c r="T684" s="28">
        <f t="shared" si="857"/>
        <v>53147.511115000001</v>
      </c>
    </row>
    <row r="685" spans="1:21" s="30" customFormat="1" ht="12">
      <c r="A685" s="10">
        <f t="shared" si="836"/>
        <v>664</v>
      </c>
      <c r="B685" s="23" t="s">
        <v>361</v>
      </c>
      <c r="C685" s="36" t="s">
        <v>794</v>
      </c>
      <c r="D685" s="36" t="s">
        <v>365</v>
      </c>
      <c r="E685" s="15" t="s">
        <v>27</v>
      </c>
      <c r="F685" s="15" t="s">
        <v>39</v>
      </c>
      <c r="G685" s="28">
        <v>78220.33</v>
      </c>
      <c r="H685" s="28">
        <v>6645.35</v>
      </c>
      <c r="I685" s="28">
        <v>0</v>
      </c>
      <c r="J685" s="28">
        <f t="shared" si="830"/>
        <v>2244.9234710000001</v>
      </c>
      <c r="K685" s="28">
        <f t="shared" si="889"/>
        <v>5553.6434300000001</v>
      </c>
      <c r="L685" s="28">
        <f t="shared" si="890"/>
        <v>717.6</v>
      </c>
      <c r="M685" s="28">
        <f t="shared" si="891"/>
        <v>2377.8980320000001</v>
      </c>
      <c r="N685" s="28">
        <f t="shared" si="892"/>
        <v>5545.8213970000006</v>
      </c>
      <c r="O685" s="37">
        <v>1350.12</v>
      </c>
      <c r="P685" s="28">
        <f t="shared" si="808"/>
        <v>16439.886330000001</v>
      </c>
      <c r="Q685" s="37">
        <f>16460.24-1350.12</f>
        <v>15110.120000000003</v>
      </c>
      <c r="R685" s="28">
        <f t="shared" si="846"/>
        <v>27728.411503000003</v>
      </c>
      <c r="S685" s="28">
        <f t="shared" si="893"/>
        <v>11817.064827000002</v>
      </c>
      <c r="T685" s="28">
        <f t="shared" si="857"/>
        <v>50491.918496999999</v>
      </c>
    </row>
    <row r="686" spans="1:21" s="30" customFormat="1" ht="12">
      <c r="A686" s="10">
        <f t="shared" si="836"/>
        <v>665</v>
      </c>
      <c r="B686" s="23" t="s">
        <v>361</v>
      </c>
      <c r="C686" s="36" t="s">
        <v>795</v>
      </c>
      <c r="D686" s="36" t="s">
        <v>365</v>
      </c>
      <c r="E686" s="15" t="s">
        <v>27</v>
      </c>
      <c r="F686" s="15" t="s">
        <v>39</v>
      </c>
      <c r="G686" s="28">
        <v>76216.36</v>
      </c>
      <c r="H686" s="28">
        <v>12422.1</v>
      </c>
      <c r="I686" s="28">
        <v>0</v>
      </c>
      <c r="J686" s="28">
        <f t="shared" si="830"/>
        <v>2187.4095320000001</v>
      </c>
      <c r="K686" s="28">
        <f t="shared" si="889"/>
        <v>5411.3615599999994</v>
      </c>
      <c r="L686" s="28">
        <f t="shared" si="890"/>
        <v>717.6</v>
      </c>
      <c r="M686" s="28">
        <f t="shared" si="891"/>
        <v>2316.9773439999999</v>
      </c>
      <c r="N686" s="28">
        <f t="shared" si="892"/>
        <v>5403.7399240000004</v>
      </c>
      <c r="O686" s="37">
        <f>1350.12*3</f>
        <v>4050.3599999999997</v>
      </c>
      <c r="P686" s="28">
        <f t="shared" si="808"/>
        <v>16037.088360000002</v>
      </c>
      <c r="Q686" s="37">
        <f>14958.78-O686</f>
        <v>10908.420000000002</v>
      </c>
      <c r="R686" s="28">
        <f t="shared" si="846"/>
        <v>31885.266876000002</v>
      </c>
      <c r="S686" s="28">
        <f t="shared" si="893"/>
        <v>11532.701484000001</v>
      </c>
      <c r="T686" s="28">
        <f t="shared" si="857"/>
        <v>44331.093123999999</v>
      </c>
    </row>
    <row r="687" spans="1:21" s="30" customFormat="1" ht="12">
      <c r="A687" s="10">
        <f t="shared" si="836"/>
        <v>666</v>
      </c>
      <c r="B687" s="23" t="s">
        <v>361</v>
      </c>
      <c r="C687" s="36" t="s">
        <v>796</v>
      </c>
      <c r="D687" s="36" t="s">
        <v>365</v>
      </c>
      <c r="E687" s="15" t="s">
        <v>27</v>
      </c>
      <c r="F687" s="15" t="s">
        <v>39</v>
      </c>
      <c r="G687" s="28">
        <v>75705.070000000007</v>
      </c>
      <c r="H687" s="28">
        <v>13447.34</v>
      </c>
      <c r="I687" s="28">
        <v>0</v>
      </c>
      <c r="J687" s="28">
        <f t="shared" si="830"/>
        <v>2172.7355090000001</v>
      </c>
      <c r="K687" s="28">
        <f t="shared" si="889"/>
        <v>5375.0599700000002</v>
      </c>
      <c r="L687" s="28">
        <f t="shared" si="890"/>
        <v>717.6</v>
      </c>
      <c r="M687" s="28">
        <f t="shared" si="891"/>
        <v>2301.4341280000003</v>
      </c>
      <c r="N687" s="28">
        <f t="shared" si="892"/>
        <v>5367.4894630000008</v>
      </c>
      <c r="O687" s="37">
        <v>0</v>
      </c>
      <c r="P687" s="28">
        <f t="shared" si="808"/>
        <v>15934.319070000001</v>
      </c>
      <c r="Q687" s="37">
        <v>41527.19</v>
      </c>
      <c r="R687" s="28">
        <f t="shared" si="846"/>
        <v>59448.699636999998</v>
      </c>
      <c r="S687" s="28">
        <f t="shared" si="893"/>
        <v>11460.149433000002</v>
      </c>
      <c r="T687" s="28">
        <f t="shared" si="857"/>
        <v>16256.370363000009</v>
      </c>
      <c r="U687" s="34"/>
    </row>
    <row r="688" spans="1:21" s="30" customFormat="1" ht="12">
      <c r="A688" s="10">
        <f t="shared" si="836"/>
        <v>667</v>
      </c>
      <c r="B688" s="23" t="s">
        <v>361</v>
      </c>
      <c r="C688" s="36" t="s">
        <v>797</v>
      </c>
      <c r="D688" s="36" t="s">
        <v>365</v>
      </c>
      <c r="E688" s="15" t="s">
        <v>27</v>
      </c>
      <c r="F688" s="15" t="s">
        <v>28</v>
      </c>
      <c r="G688" s="28">
        <v>73549.41</v>
      </c>
      <c r="H688" s="28">
        <v>11927.69</v>
      </c>
      <c r="I688" s="28">
        <v>0</v>
      </c>
      <c r="J688" s="28">
        <f t="shared" si="830"/>
        <v>2110.8680669999999</v>
      </c>
      <c r="K688" s="28">
        <f t="shared" si="889"/>
        <v>5222.0081099999998</v>
      </c>
      <c r="L688" s="28">
        <f t="shared" si="890"/>
        <v>717.6</v>
      </c>
      <c r="M688" s="28">
        <f t="shared" si="891"/>
        <v>2235.9020639999999</v>
      </c>
      <c r="N688" s="28">
        <f t="shared" si="892"/>
        <v>5214.6531690000002</v>
      </c>
      <c r="O688" s="37">
        <f>1350.12*2</f>
        <v>2700.24</v>
      </c>
      <c r="P688" s="28">
        <f t="shared" si="808"/>
        <v>15501.03141</v>
      </c>
      <c r="Q688" s="37">
        <f>17584.54-O688</f>
        <v>14884.300000000001</v>
      </c>
      <c r="R688" s="28">
        <f t="shared" si="846"/>
        <v>33859.000131000001</v>
      </c>
      <c r="S688" s="28">
        <f t="shared" si="893"/>
        <v>11154.261279</v>
      </c>
      <c r="T688" s="28">
        <f t="shared" si="857"/>
        <v>39690.409869000003</v>
      </c>
    </row>
    <row r="689" spans="1:20" s="30" customFormat="1" ht="12">
      <c r="A689" s="10">
        <f t="shared" si="836"/>
        <v>668</v>
      </c>
      <c r="B689" s="23" t="s">
        <v>361</v>
      </c>
      <c r="C689" s="36" t="s">
        <v>798</v>
      </c>
      <c r="D689" s="36" t="s">
        <v>365</v>
      </c>
      <c r="E689" s="15" t="s">
        <v>27</v>
      </c>
      <c r="F689" s="15" t="s">
        <v>28</v>
      </c>
      <c r="G689" s="28">
        <v>73549.41</v>
      </c>
      <c r="H689" s="28">
        <v>10853.87</v>
      </c>
      <c r="I689" s="28">
        <v>0</v>
      </c>
      <c r="J689" s="28">
        <f t="shared" si="830"/>
        <v>2110.8680669999999</v>
      </c>
      <c r="K689" s="28">
        <f t="shared" si="889"/>
        <v>5222.0081099999998</v>
      </c>
      <c r="L689" s="28">
        <f t="shared" si="890"/>
        <v>717.6</v>
      </c>
      <c r="M689" s="28">
        <f t="shared" si="891"/>
        <v>2235.9020639999999</v>
      </c>
      <c r="N689" s="28">
        <f t="shared" si="892"/>
        <v>5214.6531690000002</v>
      </c>
      <c r="O689" s="37">
        <f>1350.12*2</f>
        <v>2700.24</v>
      </c>
      <c r="P689" s="28">
        <f t="shared" si="808"/>
        <v>15501.03141</v>
      </c>
      <c r="Q689" s="37">
        <f>4248.98-2380.24</f>
        <v>1868.7399999999998</v>
      </c>
      <c r="R689" s="28">
        <f t="shared" si="846"/>
        <v>19769.620131</v>
      </c>
      <c r="S689" s="28">
        <f t="shared" si="893"/>
        <v>11154.261279</v>
      </c>
      <c r="T689" s="28">
        <f t="shared" si="857"/>
        <v>53779.789869</v>
      </c>
    </row>
    <row r="690" spans="1:20" s="30" customFormat="1" ht="12">
      <c r="A690" s="10">
        <f t="shared" si="836"/>
        <v>669</v>
      </c>
      <c r="B690" s="23" t="s">
        <v>361</v>
      </c>
      <c r="C690" s="36" t="s">
        <v>799</v>
      </c>
      <c r="D690" s="36" t="s">
        <v>365</v>
      </c>
      <c r="E690" s="15" t="s">
        <v>27</v>
      </c>
      <c r="F690" s="15" t="s">
        <v>28</v>
      </c>
      <c r="G690" s="28">
        <v>72688</v>
      </c>
      <c r="H690" s="28">
        <v>13529.2</v>
      </c>
      <c r="I690" s="28">
        <v>0</v>
      </c>
      <c r="J690" s="28">
        <f t="shared" si="830"/>
        <v>2086.1455999999998</v>
      </c>
      <c r="K690" s="28">
        <f t="shared" si="889"/>
        <v>5160.848</v>
      </c>
      <c r="L690" s="28">
        <f t="shared" si="890"/>
        <v>717.6</v>
      </c>
      <c r="M690" s="28">
        <f t="shared" si="891"/>
        <v>2209.7152000000001</v>
      </c>
      <c r="N690" s="28">
        <f t="shared" si="892"/>
        <v>5153.5792000000001</v>
      </c>
      <c r="O690" s="37">
        <v>1350.12</v>
      </c>
      <c r="P690" s="28">
        <f t="shared" si="808"/>
        <v>15327.888000000001</v>
      </c>
      <c r="Q690" s="37">
        <v>16847.21</v>
      </c>
      <c r="R690" s="28">
        <f t="shared" si="846"/>
        <v>36022.390800000001</v>
      </c>
      <c r="S690" s="28">
        <f t="shared" si="893"/>
        <v>11032.0272</v>
      </c>
      <c r="T690" s="28">
        <f t="shared" si="857"/>
        <v>36665.609199999999</v>
      </c>
    </row>
    <row r="691" spans="1:20" s="30" customFormat="1" ht="12">
      <c r="A691" s="10">
        <f t="shared" si="836"/>
        <v>670</v>
      </c>
      <c r="B691" s="23" t="s">
        <v>361</v>
      </c>
      <c r="C691" s="36" t="s">
        <v>800</v>
      </c>
      <c r="D691" s="36" t="s">
        <v>365</v>
      </c>
      <c r="E691" s="15" t="s">
        <v>27</v>
      </c>
      <c r="F691" s="15" t="s">
        <v>28</v>
      </c>
      <c r="G691" s="28">
        <v>72688</v>
      </c>
      <c r="H691" s="28">
        <v>11725.06</v>
      </c>
      <c r="I691" s="28">
        <v>0</v>
      </c>
      <c r="J691" s="28">
        <f t="shared" si="830"/>
        <v>2086.1455999999998</v>
      </c>
      <c r="K691" s="28">
        <f t="shared" si="889"/>
        <v>5160.848</v>
      </c>
      <c r="L691" s="28">
        <f t="shared" si="890"/>
        <v>717.6</v>
      </c>
      <c r="M691" s="28">
        <f t="shared" si="891"/>
        <v>2209.7152000000001</v>
      </c>
      <c r="N691" s="28">
        <f t="shared" si="892"/>
        <v>5153.5792000000001</v>
      </c>
      <c r="O691" s="37">
        <f>1350.12*3</f>
        <v>4050.3599999999997</v>
      </c>
      <c r="P691" s="28">
        <f t="shared" si="808"/>
        <v>15327.888000000001</v>
      </c>
      <c r="Q691" s="37">
        <f>5897.57-O691</f>
        <v>1847.21</v>
      </c>
      <c r="R691" s="28">
        <f t="shared" si="846"/>
        <v>21918.4908</v>
      </c>
      <c r="S691" s="28">
        <f t="shared" si="893"/>
        <v>11032.0272</v>
      </c>
      <c r="T691" s="28">
        <f t="shared" si="857"/>
        <v>50769.5092</v>
      </c>
    </row>
    <row r="692" spans="1:20" s="30" customFormat="1" ht="12">
      <c r="A692" s="10">
        <f t="shared" si="836"/>
        <v>671</v>
      </c>
      <c r="B692" s="23" t="s">
        <v>361</v>
      </c>
      <c r="C692" s="36" t="s">
        <v>801</v>
      </c>
      <c r="D692" s="36" t="s">
        <v>365</v>
      </c>
      <c r="E692" s="15" t="s">
        <v>27</v>
      </c>
      <c r="F692" s="15" t="s">
        <v>28</v>
      </c>
      <c r="G692" s="28">
        <v>72688</v>
      </c>
      <c r="H692" s="28">
        <v>8636.52</v>
      </c>
      <c r="I692" s="28">
        <v>0</v>
      </c>
      <c r="J692" s="28">
        <f t="shared" si="830"/>
        <v>2086.1455999999998</v>
      </c>
      <c r="K692" s="28">
        <f t="shared" si="889"/>
        <v>5160.848</v>
      </c>
      <c r="L692" s="28">
        <f t="shared" si="890"/>
        <v>717.6</v>
      </c>
      <c r="M692" s="28">
        <f t="shared" si="891"/>
        <v>2209.7152000000001</v>
      </c>
      <c r="N692" s="28">
        <f t="shared" si="892"/>
        <v>5153.5792000000001</v>
      </c>
      <c r="O692" s="37">
        <v>1350.12</v>
      </c>
      <c r="P692" s="28">
        <f t="shared" si="808"/>
        <v>15327.888000000001</v>
      </c>
      <c r="Q692" s="37">
        <f>46404.33-O692</f>
        <v>45054.21</v>
      </c>
      <c r="R692" s="28">
        <f t="shared" si="846"/>
        <v>59336.710800000001</v>
      </c>
      <c r="S692" s="28">
        <f t="shared" si="893"/>
        <v>11032.0272</v>
      </c>
      <c r="T692" s="28">
        <f t="shared" si="857"/>
        <v>13351.289199999999</v>
      </c>
    </row>
    <row r="693" spans="1:20" s="30" customFormat="1" ht="12">
      <c r="A693" s="10">
        <f t="shared" si="836"/>
        <v>672</v>
      </c>
      <c r="B693" s="23" t="s">
        <v>361</v>
      </c>
      <c r="C693" s="36" t="s">
        <v>802</v>
      </c>
      <c r="D693" s="36" t="s">
        <v>365</v>
      </c>
      <c r="E693" s="15" t="s">
        <v>27</v>
      </c>
      <c r="F693" s="15" t="s">
        <v>28</v>
      </c>
      <c r="G693" s="28">
        <v>72688</v>
      </c>
      <c r="H693" s="28">
        <v>12737.65</v>
      </c>
      <c r="I693" s="28">
        <v>0</v>
      </c>
      <c r="J693" s="28">
        <f t="shared" si="830"/>
        <v>2086.1455999999998</v>
      </c>
      <c r="K693" s="28">
        <f t="shared" si="889"/>
        <v>5160.848</v>
      </c>
      <c r="L693" s="28">
        <f t="shared" si="890"/>
        <v>717.6</v>
      </c>
      <c r="M693" s="28">
        <f t="shared" si="891"/>
        <v>2209.7152000000001</v>
      </c>
      <c r="N693" s="28">
        <f t="shared" si="892"/>
        <v>5153.5792000000001</v>
      </c>
      <c r="O693" s="37">
        <v>0</v>
      </c>
      <c r="P693" s="28">
        <f t="shared" si="808"/>
        <v>15327.888000000001</v>
      </c>
      <c r="Q693" s="37">
        <v>14917.21</v>
      </c>
      <c r="R693" s="28">
        <f t="shared" si="846"/>
        <v>31950.720800000003</v>
      </c>
      <c r="S693" s="28">
        <f t="shared" si="893"/>
        <v>11032.0272</v>
      </c>
      <c r="T693" s="28">
        <f t="shared" si="857"/>
        <v>40737.279199999997</v>
      </c>
    </row>
    <row r="694" spans="1:20" s="30" customFormat="1" ht="12">
      <c r="A694" s="10">
        <f t="shared" si="836"/>
        <v>673</v>
      </c>
      <c r="B694" s="23" t="s">
        <v>361</v>
      </c>
      <c r="C694" s="36" t="s">
        <v>803</v>
      </c>
      <c r="D694" s="36" t="s">
        <v>365</v>
      </c>
      <c r="E694" s="15" t="s">
        <v>27</v>
      </c>
      <c r="F694" s="15" t="s">
        <v>28</v>
      </c>
      <c r="G694" s="28">
        <v>72688</v>
      </c>
      <c r="H694" s="28">
        <v>12737.65</v>
      </c>
      <c r="I694" s="28">
        <v>0</v>
      </c>
      <c r="J694" s="28">
        <f t="shared" si="830"/>
        <v>2086.1455999999998</v>
      </c>
      <c r="K694" s="28">
        <f t="shared" si="889"/>
        <v>5160.848</v>
      </c>
      <c r="L694" s="28">
        <f t="shared" si="890"/>
        <v>717.6</v>
      </c>
      <c r="M694" s="28">
        <f t="shared" si="891"/>
        <v>2209.7152000000001</v>
      </c>
      <c r="N694" s="28">
        <f t="shared" si="892"/>
        <v>5153.5792000000001</v>
      </c>
      <c r="O694" s="37">
        <v>0</v>
      </c>
      <c r="P694" s="28">
        <f t="shared" si="808"/>
        <v>15327.888000000001</v>
      </c>
      <c r="Q694" s="37">
        <v>5065.8500000000004</v>
      </c>
      <c r="R694" s="28">
        <f t="shared" si="846"/>
        <v>22099.360800000002</v>
      </c>
      <c r="S694" s="28">
        <f t="shared" si="893"/>
        <v>11032.0272</v>
      </c>
      <c r="T694" s="28">
        <f t="shared" si="857"/>
        <v>50588.639199999998</v>
      </c>
    </row>
    <row r="695" spans="1:20" s="30" customFormat="1" ht="12">
      <c r="A695" s="10">
        <f t="shared" si="836"/>
        <v>674</v>
      </c>
      <c r="B695" s="23" t="s">
        <v>361</v>
      </c>
      <c r="C695" s="36" t="s">
        <v>804</v>
      </c>
      <c r="D695" s="36" t="s">
        <v>365</v>
      </c>
      <c r="E695" s="15" t="s">
        <v>27</v>
      </c>
      <c r="F695" s="15" t="s">
        <v>39</v>
      </c>
      <c r="G695" s="28">
        <v>72688</v>
      </c>
      <c r="H695" s="28">
        <v>13866.73</v>
      </c>
      <c r="I695" s="28">
        <v>0</v>
      </c>
      <c r="J695" s="28">
        <f t="shared" si="830"/>
        <v>2086.1455999999998</v>
      </c>
      <c r="K695" s="28">
        <f t="shared" si="889"/>
        <v>5160.848</v>
      </c>
      <c r="L695" s="28">
        <f t="shared" si="890"/>
        <v>717.6</v>
      </c>
      <c r="M695" s="28">
        <f t="shared" si="891"/>
        <v>2209.7152000000001</v>
      </c>
      <c r="N695" s="28">
        <f t="shared" si="892"/>
        <v>5153.5792000000001</v>
      </c>
      <c r="O695" s="37">
        <v>0</v>
      </c>
      <c r="P695" s="28">
        <f t="shared" si="808"/>
        <v>15327.888000000001</v>
      </c>
      <c r="Q695" s="37">
        <v>1872.21</v>
      </c>
      <c r="R695" s="28">
        <f t="shared" si="846"/>
        <v>20034.800800000001</v>
      </c>
      <c r="S695" s="28">
        <f t="shared" si="893"/>
        <v>11032.0272</v>
      </c>
      <c r="T695" s="28">
        <f t="shared" si="857"/>
        <v>52653.199200000003</v>
      </c>
    </row>
    <row r="696" spans="1:20" s="30" customFormat="1" ht="12">
      <c r="A696" s="10">
        <f t="shared" si="836"/>
        <v>675</v>
      </c>
      <c r="B696" s="23" t="s">
        <v>361</v>
      </c>
      <c r="C696" s="36" t="s">
        <v>805</v>
      </c>
      <c r="D696" s="36" t="s">
        <v>365</v>
      </c>
      <c r="E696" s="15" t="s">
        <v>27</v>
      </c>
      <c r="F696" s="15" t="s">
        <v>39</v>
      </c>
      <c r="G696" s="28">
        <v>72688</v>
      </c>
      <c r="H696" s="28">
        <v>12737.65</v>
      </c>
      <c r="I696" s="28">
        <v>0</v>
      </c>
      <c r="J696" s="28">
        <f t="shared" si="830"/>
        <v>2086.1455999999998</v>
      </c>
      <c r="K696" s="28">
        <f t="shared" si="889"/>
        <v>5160.848</v>
      </c>
      <c r="L696" s="28">
        <f t="shared" si="890"/>
        <v>717.6</v>
      </c>
      <c r="M696" s="28">
        <f t="shared" si="891"/>
        <v>2209.7152000000001</v>
      </c>
      <c r="N696" s="28">
        <f t="shared" si="892"/>
        <v>5153.5792000000001</v>
      </c>
      <c r="O696" s="37">
        <v>0</v>
      </c>
      <c r="P696" s="28">
        <f t="shared" si="808"/>
        <v>15327.888000000001</v>
      </c>
      <c r="Q696" s="37">
        <v>27633.89</v>
      </c>
      <c r="R696" s="28">
        <f t="shared" si="846"/>
        <v>44667.400800000003</v>
      </c>
      <c r="S696" s="28">
        <f t="shared" si="893"/>
        <v>11032.0272</v>
      </c>
      <c r="T696" s="28">
        <f t="shared" si="857"/>
        <v>28020.599199999997</v>
      </c>
    </row>
    <row r="697" spans="1:20" s="30" customFormat="1" ht="12">
      <c r="A697" s="10">
        <f t="shared" si="836"/>
        <v>676</v>
      </c>
      <c r="B697" s="23" t="s">
        <v>361</v>
      </c>
      <c r="C697" s="36" t="s">
        <v>806</v>
      </c>
      <c r="D697" s="36" t="s">
        <v>365</v>
      </c>
      <c r="E697" s="15" t="s">
        <v>27</v>
      </c>
      <c r="F697" s="15" t="s">
        <v>28</v>
      </c>
      <c r="G697" s="28">
        <v>72688</v>
      </c>
      <c r="H697" s="28">
        <v>12737.65</v>
      </c>
      <c r="I697" s="28">
        <v>0</v>
      </c>
      <c r="J697" s="28">
        <f t="shared" si="830"/>
        <v>2086.1455999999998</v>
      </c>
      <c r="K697" s="28">
        <f t="shared" si="889"/>
        <v>5160.848</v>
      </c>
      <c r="L697" s="28">
        <f t="shared" si="890"/>
        <v>717.6</v>
      </c>
      <c r="M697" s="28">
        <f t="shared" si="891"/>
        <v>2209.7152000000001</v>
      </c>
      <c r="N697" s="28">
        <f t="shared" si="892"/>
        <v>5153.5792000000001</v>
      </c>
      <c r="O697" s="37">
        <v>0</v>
      </c>
      <c r="P697" s="28">
        <f t="shared" si="808"/>
        <v>15327.888000000001</v>
      </c>
      <c r="Q697" s="37">
        <v>14013.85</v>
      </c>
      <c r="R697" s="28">
        <f t="shared" si="846"/>
        <v>31047.360800000002</v>
      </c>
      <c r="S697" s="28">
        <f t="shared" si="893"/>
        <v>11032.0272</v>
      </c>
      <c r="T697" s="28">
        <f t="shared" si="857"/>
        <v>41640.639199999998</v>
      </c>
    </row>
    <row r="698" spans="1:20" s="30" customFormat="1" ht="12">
      <c r="A698" s="10">
        <f t="shared" si="836"/>
        <v>677</v>
      </c>
      <c r="B698" s="23" t="s">
        <v>361</v>
      </c>
      <c r="C698" s="36" t="s">
        <v>807</v>
      </c>
      <c r="D698" s="36" t="s">
        <v>365</v>
      </c>
      <c r="E698" s="15" t="s">
        <v>27</v>
      </c>
      <c r="F698" s="15" t="s">
        <v>28</v>
      </c>
      <c r="G698" s="28">
        <v>72688</v>
      </c>
      <c r="H698" s="28">
        <v>12737.65</v>
      </c>
      <c r="I698" s="28">
        <v>0</v>
      </c>
      <c r="J698" s="28">
        <f t="shared" si="830"/>
        <v>2086.1455999999998</v>
      </c>
      <c r="K698" s="28">
        <f t="shared" si="889"/>
        <v>5160.848</v>
      </c>
      <c r="L698" s="28">
        <f t="shared" si="890"/>
        <v>717.6</v>
      </c>
      <c r="M698" s="28">
        <f t="shared" si="891"/>
        <v>2209.7152000000001</v>
      </c>
      <c r="N698" s="28">
        <f t="shared" si="892"/>
        <v>5153.5792000000001</v>
      </c>
      <c r="O698" s="37">
        <v>0</v>
      </c>
      <c r="P698" s="28">
        <f t="shared" si="808"/>
        <v>15327.888000000001</v>
      </c>
      <c r="Q698" s="37">
        <v>1847.21</v>
      </c>
      <c r="R698" s="28">
        <f t="shared" si="846"/>
        <v>18880.720799999999</v>
      </c>
      <c r="S698" s="28">
        <f t="shared" si="893"/>
        <v>11032.0272</v>
      </c>
      <c r="T698" s="28">
        <f t="shared" si="857"/>
        <v>53807.279200000004</v>
      </c>
    </row>
    <row r="699" spans="1:20" s="30" customFormat="1" ht="12">
      <c r="A699" s="10">
        <f t="shared" si="836"/>
        <v>678</v>
      </c>
      <c r="B699" s="23" t="s">
        <v>361</v>
      </c>
      <c r="C699" s="36" t="s">
        <v>808</v>
      </c>
      <c r="D699" s="36" t="s">
        <v>365</v>
      </c>
      <c r="E699" s="15" t="s">
        <v>27</v>
      </c>
      <c r="F699" s="15" t="s">
        <v>28</v>
      </c>
      <c r="G699" s="28">
        <v>72688</v>
      </c>
      <c r="H699" s="28">
        <v>9577.42</v>
      </c>
      <c r="I699" s="28">
        <v>0</v>
      </c>
      <c r="J699" s="28">
        <f t="shared" si="830"/>
        <v>2086.1455999999998</v>
      </c>
      <c r="K699" s="28">
        <f t="shared" si="889"/>
        <v>5160.848</v>
      </c>
      <c r="L699" s="28">
        <f t="shared" si="890"/>
        <v>717.6</v>
      </c>
      <c r="M699" s="28">
        <f t="shared" si="891"/>
        <v>2209.7152000000001</v>
      </c>
      <c r="N699" s="28">
        <f t="shared" si="892"/>
        <v>5153.5792000000001</v>
      </c>
      <c r="O699" s="37">
        <v>1350.12</v>
      </c>
      <c r="P699" s="28">
        <f t="shared" si="808"/>
        <v>15327.888000000001</v>
      </c>
      <c r="Q699" s="37">
        <f>58714.71-O699</f>
        <v>57364.59</v>
      </c>
      <c r="R699" s="28">
        <f t="shared" si="846"/>
        <v>72587.9908</v>
      </c>
      <c r="S699" s="28">
        <f t="shared" si="893"/>
        <v>11032.0272</v>
      </c>
      <c r="T699" s="28">
        <f t="shared" si="857"/>
        <v>100.00920000000042</v>
      </c>
    </row>
    <row r="700" spans="1:20" s="13" customFormat="1" ht="12">
      <c r="A700" s="10">
        <f t="shared" si="836"/>
        <v>679</v>
      </c>
      <c r="B700" s="23" t="s">
        <v>361</v>
      </c>
      <c r="C700" s="36" t="s">
        <v>809</v>
      </c>
      <c r="D700" s="36" t="s">
        <v>365</v>
      </c>
      <c r="E700" s="15" t="s">
        <v>27</v>
      </c>
      <c r="F700" s="15" t="s">
        <v>28</v>
      </c>
      <c r="G700" s="28">
        <v>72688</v>
      </c>
      <c r="H700" s="28">
        <v>12400.12</v>
      </c>
      <c r="I700" s="28">
        <v>0</v>
      </c>
      <c r="J700" s="28">
        <f t="shared" si="830"/>
        <v>2086.1455999999998</v>
      </c>
      <c r="K700" s="28">
        <f t="shared" si="889"/>
        <v>5160.848</v>
      </c>
      <c r="L700" s="28">
        <f t="shared" si="890"/>
        <v>717.6</v>
      </c>
      <c r="M700" s="28">
        <f t="shared" si="891"/>
        <v>2209.7152000000001</v>
      </c>
      <c r="N700" s="28">
        <f t="shared" si="892"/>
        <v>5153.5792000000001</v>
      </c>
      <c r="O700" s="37">
        <v>1350.12</v>
      </c>
      <c r="P700" s="28">
        <f t="shared" si="808"/>
        <v>15327.888000000001</v>
      </c>
      <c r="Q700" s="37">
        <f>3037.33-1190.12</f>
        <v>1847.21</v>
      </c>
      <c r="R700" s="28">
        <f t="shared" si="846"/>
        <v>19893.310799999999</v>
      </c>
      <c r="S700" s="28">
        <f t="shared" si="893"/>
        <v>11032.0272</v>
      </c>
      <c r="T700" s="28">
        <f t="shared" si="857"/>
        <v>52794.689200000001</v>
      </c>
    </row>
    <row r="701" spans="1:20" s="13" customFormat="1" ht="12">
      <c r="A701" s="10">
        <f t="shared" si="836"/>
        <v>680</v>
      </c>
      <c r="B701" s="23" t="s">
        <v>361</v>
      </c>
      <c r="C701" s="36" t="s">
        <v>810</v>
      </c>
      <c r="D701" s="36" t="s">
        <v>365</v>
      </c>
      <c r="E701" s="15" t="s">
        <v>27</v>
      </c>
      <c r="F701" s="15" t="s">
        <v>28</v>
      </c>
      <c r="G701" s="28">
        <v>72688</v>
      </c>
      <c r="H701" s="28">
        <v>9577.42</v>
      </c>
      <c r="I701" s="28">
        <v>0</v>
      </c>
      <c r="J701" s="28">
        <f t="shared" si="830"/>
        <v>2086.1455999999998</v>
      </c>
      <c r="K701" s="28">
        <f t="shared" si="889"/>
        <v>5160.848</v>
      </c>
      <c r="L701" s="28">
        <f t="shared" si="890"/>
        <v>717.6</v>
      </c>
      <c r="M701" s="28">
        <f t="shared" si="891"/>
        <v>2209.7152000000001</v>
      </c>
      <c r="N701" s="28">
        <f t="shared" si="892"/>
        <v>5153.5792000000001</v>
      </c>
      <c r="O701" s="37">
        <v>0</v>
      </c>
      <c r="P701" s="28">
        <f t="shared" si="808"/>
        <v>15327.888000000001</v>
      </c>
      <c r="Q701" s="37">
        <v>3197.33</v>
      </c>
      <c r="R701" s="28">
        <f t="shared" si="846"/>
        <v>17070.610800000002</v>
      </c>
      <c r="S701" s="28">
        <f t="shared" si="893"/>
        <v>11032.0272</v>
      </c>
      <c r="T701" s="28">
        <f t="shared" si="857"/>
        <v>55617.389199999998</v>
      </c>
    </row>
    <row r="702" spans="1:20" s="13" customFormat="1" ht="12">
      <c r="A702" s="10">
        <f t="shared" si="836"/>
        <v>681</v>
      </c>
      <c r="B702" s="23" t="s">
        <v>361</v>
      </c>
      <c r="C702" s="36" t="s">
        <v>811</v>
      </c>
      <c r="D702" s="36" t="s">
        <v>365</v>
      </c>
      <c r="E702" s="15" t="s">
        <v>27</v>
      </c>
      <c r="F702" s="15" t="s">
        <v>28</v>
      </c>
      <c r="G702" s="28">
        <v>72688</v>
      </c>
      <c r="H702" s="28">
        <v>5874.3</v>
      </c>
      <c r="I702" s="28">
        <v>0</v>
      </c>
      <c r="J702" s="28">
        <f t="shared" si="830"/>
        <v>2086.1455999999998</v>
      </c>
      <c r="K702" s="28">
        <f t="shared" si="889"/>
        <v>5160.848</v>
      </c>
      <c r="L702" s="28">
        <f t="shared" si="890"/>
        <v>717.6</v>
      </c>
      <c r="M702" s="28">
        <f t="shared" si="891"/>
        <v>2209.7152000000001</v>
      </c>
      <c r="N702" s="28">
        <f t="shared" si="892"/>
        <v>5153.5792000000001</v>
      </c>
      <c r="O702" s="37">
        <v>0</v>
      </c>
      <c r="P702" s="28">
        <f t="shared" si="808"/>
        <v>15327.888000000001</v>
      </c>
      <c r="Q702" s="37">
        <v>1847.21</v>
      </c>
      <c r="R702" s="28">
        <f t="shared" si="846"/>
        <v>12017.370800000001</v>
      </c>
      <c r="S702" s="28">
        <f t="shared" si="893"/>
        <v>11032.0272</v>
      </c>
      <c r="T702" s="28">
        <f t="shared" si="857"/>
        <v>60670.629199999996</v>
      </c>
    </row>
    <row r="703" spans="1:20" s="13" customFormat="1" ht="12">
      <c r="A703" s="10">
        <f t="shared" si="836"/>
        <v>682</v>
      </c>
      <c r="B703" s="23" t="s">
        <v>361</v>
      </c>
      <c r="C703" s="11" t="s">
        <v>812</v>
      </c>
      <c r="D703" s="11" t="s">
        <v>52</v>
      </c>
      <c r="E703" s="10" t="s">
        <v>27</v>
      </c>
      <c r="F703" s="10" t="s">
        <v>39</v>
      </c>
      <c r="G703" s="12">
        <v>49335</v>
      </c>
      <c r="H703" s="12">
        <v>6906.92</v>
      </c>
      <c r="I703" s="12">
        <v>0</v>
      </c>
      <c r="J703" s="12">
        <f t="shared" si="830"/>
        <v>1415.9145000000001</v>
      </c>
      <c r="K703" s="12">
        <f t="shared" si="889"/>
        <v>3502.7849999999999</v>
      </c>
      <c r="L703" s="12">
        <f t="shared" ref="L703:L708" si="894">G703*1.15%</f>
        <v>567.35249999999996</v>
      </c>
      <c r="M703" s="12">
        <f t="shared" si="891"/>
        <v>1499.7840000000001</v>
      </c>
      <c r="N703" s="12">
        <f t="shared" si="892"/>
        <v>3497.8515000000002</v>
      </c>
      <c r="O703" s="35">
        <v>1350.12</v>
      </c>
      <c r="P703" s="12">
        <f t="shared" ref="P703:P732" si="895">J703+K703+L703+M703+N703</f>
        <v>10483.6875</v>
      </c>
      <c r="Q703" s="35">
        <v>0</v>
      </c>
      <c r="R703" s="12">
        <f t="shared" si="846"/>
        <v>11172.738499999999</v>
      </c>
      <c r="S703" s="12">
        <f t="shared" si="893"/>
        <v>7567.9889999999996</v>
      </c>
      <c r="T703" s="28">
        <f t="shared" si="857"/>
        <v>38162.261500000001</v>
      </c>
    </row>
    <row r="704" spans="1:20" s="13" customFormat="1" ht="12">
      <c r="A704" s="10">
        <f t="shared" si="836"/>
        <v>683</v>
      </c>
      <c r="B704" s="23" t="s">
        <v>361</v>
      </c>
      <c r="C704" s="11" t="s">
        <v>813</v>
      </c>
      <c r="D704" s="11" t="s">
        <v>52</v>
      </c>
      <c r="E704" s="10" t="s">
        <v>27</v>
      </c>
      <c r="F704" s="10" t="s">
        <v>39</v>
      </c>
      <c r="G704" s="12">
        <v>40331.370000000003</v>
      </c>
      <c r="H704" s="12">
        <v>9023.09</v>
      </c>
      <c r="I704" s="12">
        <v>0</v>
      </c>
      <c r="J704" s="12">
        <f t="shared" si="830"/>
        <v>1157.510319</v>
      </c>
      <c r="K704" s="12">
        <f t="shared" si="889"/>
        <v>2863.52727</v>
      </c>
      <c r="L704" s="12">
        <f t="shared" si="894"/>
        <v>463.81075500000003</v>
      </c>
      <c r="M704" s="12">
        <f t="shared" si="891"/>
        <v>1226.073648</v>
      </c>
      <c r="N704" s="12">
        <f t="shared" si="892"/>
        <v>2859.4941330000006</v>
      </c>
      <c r="O704" s="35">
        <v>1350.12</v>
      </c>
      <c r="P704" s="12">
        <f t="shared" si="895"/>
        <v>8570.4161249999997</v>
      </c>
      <c r="Q704" s="37">
        <f>3270.12-1350.12</f>
        <v>1920</v>
      </c>
      <c r="R704" s="28">
        <f t="shared" si="846"/>
        <v>14676.793967</v>
      </c>
      <c r="S704" s="28">
        <f>+N704+L704+K704</f>
        <v>6186.8321580000011</v>
      </c>
      <c r="T704" s="28">
        <f t="shared" si="857"/>
        <v>25654.576033000005</v>
      </c>
    </row>
    <row r="705" spans="1:20" s="13" customFormat="1" ht="12">
      <c r="A705" s="10">
        <f t="shared" si="836"/>
        <v>684</v>
      </c>
      <c r="B705" s="23" t="s">
        <v>361</v>
      </c>
      <c r="C705" s="11" t="s">
        <v>814</v>
      </c>
      <c r="D705" s="11" t="s">
        <v>1042</v>
      </c>
      <c r="E705" s="10" t="s">
        <v>27</v>
      </c>
      <c r="F705" s="10" t="s">
        <v>39</v>
      </c>
      <c r="G705" s="12">
        <f>43287.68+1712.32</f>
        <v>45000</v>
      </c>
      <c r="H705" s="12">
        <v>1148.33</v>
      </c>
      <c r="I705" s="12">
        <v>0</v>
      </c>
      <c r="J705" s="12">
        <f t="shared" si="830"/>
        <v>1291.5</v>
      </c>
      <c r="K705" s="12">
        <f t="shared" si="889"/>
        <v>3194.9999999999995</v>
      </c>
      <c r="L705" s="12">
        <f t="shared" si="894"/>
        <v>517.5</v>
      </c>
      <c r="M705" s="12">
        <f t="shared" si="891"/>
        <v>1368</v>
      </c>
      <c r="N705" s="12">
        <f t="shared" si="892"/>
        <v>3190.5</v>
      </c>
      <c r="O705" s="37">
        <v>0</v>
      </c>
      <c r="P705" s="12">
        <f t="shared" si="895"/>
        <v>9562.5</v>
      </c>
      <c r="Q705" s="35">
        <v>0</v>
      </c>
      <c r="R705" s="12">
        <f t="shared" si="846"/>
        <v>3807.83</v>
      </c>
      <c r="S705" s="12">
        <f t="shared" si="893"/>
        <v>6903</v>
      </c>
      <c r="T705" s="28">
        <f t="shared" si="857"/>
        <v>41192.17</v>
      </c>
    </row>
    <row r="706" spans="1:20" s="30" customFormat="1" ht="12">
      <c r="A706" s="10">
        <f t="shared" si="836"/>
        <v>685</v>
      </c>
      <c r="B706" s="23" t="s">
        <v>361</v>
      </c>
      <c r="C706" s="11" t="s">
        <v>815</v>
      </c>
      <c r="D706" s="11" t="s">
        <v>312</v>
      </c>
      <c r="E706" s="10" t="s">
        <v>27</v>
      </c>
      <c r="F706" s="10" t="s">
        <v>28</v>
      </c>
      <c r="G706" s="12">
        <v>40331.370000000003</v>
      </c>
      <c r="H706" s="12">
        <v>489.42</v>
      </c>
      <c r="I706" s="12">
        <v>0</v>
      </c>
      <c r="J706" s="12">
        <f t="shared" si="830"/>
        <v>1157.510319</v>
      </c>
      <c r="K706" s="12">
        <f t="shared" si="889"/>
        <v>2863.52727</v>
      </c>
      <c r="L706" s="12">
        <f t="shared" si="894"/>
        <v>463.81075500000003</v>
      </c>
      <c r="M706" s="12">
        <f t="shared" si="891"/>
        <v>1226.073648</v>
      </c>
      <c r="N706" s="12">
        <f t="shared" si="892"/>
        <v>2859.4941330000006</v>
      </c>
      <c r="O706" s="37">
        <v>0</v>
      </c>
      <c r="P706" s="12">
        <f t="shared" si="895"/>
        <v>8570.4161249999997</v>
      </c>
      <c r="Q706" s="35">
        <v>1255.94</v>
      </c>
      <c r="R706" s="12">
        <f t="shared" si="846"/>
        <v>4128.9439670000002</v>
      </c>
      <c r="S706" s="12">
        <f t="shared" si="893"/>
        <v>6186.8321580000011</v>
      </c>
      <c r="T706" s="28">
        <f t="shared" si="857"/>
        <v>36202.426033000003</v>
      </c>
    </row>
    <row r="707" spans="1:20" s="30" customFormat="1" ht="12">
      <c r="A707" s="10">
        <f t="shared" si="836"/>
        <v>686</v>
      </c>
      <c r="B707" s="23" t="s">
        <v>361</v>
      </c>
      <c r="C707" s="11" t="s">
        <v>816</v>
      </c>
      <c r="D707" s="11" t="s">
        <v>312</v>
      </c>
      <c r="E707" s="10" t="s">
        <v>27</v>
      </c>
      <c r="F707" s="10" t="s">
        <v>28</v>
      </c>
      <c r="G707" s="12">
        <v>40000</v>
      </c>
      <c r="H707" s="12">
        <v>442.65</v>
      </c>
      <c r="I707" s="12">
        <v>0</v>
      </c>
      <c r="J707" s="12">
        <f t="shared" si="830"/>
        <v>1148</v>
      </c>
      <c r="K707" s="12">
        <f t="shared" si="889"/>
        <v>2839.9999999999995</v>
      </c>
      <c r="L707" s="12">
        <f t="shared" si="894"/>
        <v>460</v>
      </c>
      <c r="M707" s="12">
        <f t="shared" si="891"/>
        <v>1216</v>
      </c>
      <c r="N707" s="12">
        <f t="shared" si="892"/>
        <v>2836</v>
      </c>
      <c r="O707" s="37">
        <v>0</v>
      </c>
      <c r="P707" s="12">
        <f t="shared" si="895"/>
        <v>8500</v>
      </c>
      <c r="Q707" s="35">
        <v>0</v>
      </c>
      <c r="R707" s="12">
        <f t="shared" si="846"/>
        <v>2806.65</v>
      </c>
      <c r="S707" s="12">
        <f t="shared" si="893"/>
        <v>6136</v>
      </c>
      <c r="T707" s="28">
        <f t="shared" si="857"/>
        <v>37193.35</v>
      </c>
    </row>
    <row r="708" spans="1:20" s="13" customFormat="1" ht="12">
      <c r="A708" s="10">
        <f t="shared" si="836"/>
        <v>687</v>
      </c>
      <c r="B708" s="23" t="s">
        <v>361</v>
      </c>
      <c r="C708" s="11" t="s">
        <v>818</v>
      </c>
      <c r="D708" s="11" t="s">
        <v>312</v>
      </c>
      <c r="E708" s="10" t="s">
        <v>43</v>
      </c>
      <c r="F708" s="10" t="s">
        <v>28</v>
      </c>
      <c r="G708" s="12">
        <v>34500</v>
      </c>
      <c r="H708" s="12">
        <v>0</v>
      </c>
      <c r="I708" s="12">
        <v>0</v>
      </c>
      <c r="J708" s="12">
        <f t="shared" si="830"/>
        <v>990.15</v>
      </c>
      <c r="K708" s="12">
        <f t="shared" si="889"/>
        <v>2449.5</v>
      </c>
      <c r="L708" s="12">
        <f t="shared" si="894"/>
        <v>396.75</v>
      </c>
      <c r="M708" s="12">
        <f t="shared" si="891"/>
        <v>1048.8</v>
      </c>
      <c r="N708" s="12">
        <f t="shared" si="892"/>
        <v>2446.0500000000002</v>
      </c>
      <c r="O708" s="37">
        <v>0</v>
      </c>
      <c r="P708" s="12">
        <f t="shared" si="895"/>
        <v>7331.25</v>
      </c>
      <c r="Q708" s="35">
        <v>7674.75</v>
      </c>
      <c r="R708" s="12">
        <f t="shared" si="846"/>
        <v>9713.7000000000007</v>
      </c>
      <c r="S708" s="12">
        <f t="shared" si="893"/>
        <v>5292.3</v>
      </c>
      <c r="T708" s="28">
        <f t="shared" si="857"/>
        <v>24786.3</v>
      </c>
    </row>
    <row r="709" spans="1:20" s="13" customFormat="1" ht="12">
      <c r="A709" s="10">
        <f t="shared" si="836"/>
        <v>688</v>
      </c>
      <c r="B709" s="23" t="s">
        <v>361</v>
      </c>
      <c r="C709" s="36" t="s">
        <v>1043</v>
      </c>
      <c r="D709" s="36" t="s">
        <v>1039</v>
      </c>
      <c r="E709" s="15" t="s">
        <v>27</v>
      </c>
      <c r="F709" s="15" t="s">
        <v>28</v>
      </c>
      <c r="G709" s="28">
        <v>30000</v>
      </c>
      <c r="H709" s="28">
        <v>0</v>
      </c>
      <c r="I709" s="28">
        <v>0</v>
      </c>
      <c r="J709" s="28">
        <f>+G709*2.87%</f>
        <v>861</v>
      </c>
      <c r="K709" s="28">
        <f>G709*7.1%</f>
        <v>2130</v>
      </c>
      <c r="L709" s="28">
        <f>G709*1.15%</f>
        <v>345</v>
      </c>
      <c r="M709" s="28">
        <f>+G709*3.04%</f>
        <v>912</v>
      </c>
      <c r="N709" s="28">
        <f>G709*7.09%</f>
        <v>2127</v>
      </c>
      <c r="O709" s="37">
        <v>0</v>
      </c>
      <c r="P709" s="28">
        <f>J709+K709+L709+M709+N709</f>
        <v>6375</v>
      </c>
      <c r="Q709" s="37">
        <v>0</v>
      </c>
      <c r="R709" s="28">
        <f>+J709+M709+O709+Q709+H709+I709</f>
        <v>1773</v>
      </c>
      <c r="S709" s="28">
        <f>+N709+L709+K709</f>
        <v>4602</v>
      </c>
      <c r="T709" s="28">
        <f>+G709-R709</f>
        <v>28227</v>
      </c>
    </row>
    <row r="710" spans="1:20" s="13" customFormat="1" ht="12">
      <c r="A710" s="10">
        <f t="shared" si="836"/>
        <v>689</v>
      </c>
      <c r="B710" s="23" t="s">
        <v>361</v>
      </c>
      <c r="C710" s="36" t="s">
        <v>1055</v>
      </c>
      <c r="D710" s="36" t="s">
        <v>1039</v>
      </c>
      <c r="E710" s="15" t="s">
        <v>27</v>
      </c>
      <c r="F710" s="15" t="s">
        <v>28</v>
      </c>
      <c r="G710" s="28">
        <v>30000</v>
      </c>
      <c r="H710" s="28">
        <v>0</v>
      </c>
      <c r="I710" s="28">
        <v>0</v>
      </c>
      <c r="J710" s="28">
        <f>+G710*2.87%</f>
        <v>861</v>
      </c>
      <c r="K710" s="28">
        <f>G710*7.1%</f>
        <v>2130</v>
      </c>
      <c r="L710" s="28">
        <f>G710*1.15%</f>
        <v>345</v>
      </c>
      <c r="M710" s="28">
        <f>+G710*3.04%</f>
        <v>912</v>
      </c>
      <c r="N710" s="28">
        <f>G710*7.09%</f>
        <v>2127</v>
      </c>
      <c r="O710" s="37">
        <v>0</v>
      </c>
      <c r="P710" s="28">
        <f>J710+K710+L710+M710+N710</f>
        <v>6375</v>
      </c>
      <c r="Q710" s="37">
        <v>0</v>
      </c>
      <c r="R710" s="28">
        <f>+J710+M710+O710+Q710+H710+I710</f>
        <v>1773</v>
      </c>
      <c r="S710" s="28">
        <f>+N710+L710+K710</f>
        <v>4602</v>
      </c>
      <c r="T710" s="28">
        <f>+G710-R710</f>
        <v>28227</v>
      </c>
    </row>
    <row r="711" spans="1:20" s="13" customFormat="1" ht="12">
      <c r="A711" s="10">
        <f t="shared" si="836"/>
        <v>690</v>
      </c>
      <c r="B711" s="23" t="s">
        <v>377</v>
      </c>
      <c r="C711" s="11" t="s">
        <v>819</v>
      </c>
      <c r="D711" s="11" t="s">
        <v>312</v>
      </c>
      <c r="E711" s="10" t="s">
        <v>27</v>
      </c>
      <c r="F711" s="10" t="s">
        <v>28</v>
      </c>
      <c r="G711" s="12">
        <v>34500</v>
      </c>
      <c r="H711" s="12">
        <v>0</v>
      </c>
      <c r="I711" s="12">
        <v>0</v>
      </c>
      <c r="J711" s="12">
        <f t="shared" si="830"/>
        <v>990.15</v>
      </c>
      <c r="K711" s="12">
        <f t="shared" ref="K711" si="896">G711*7.1%</f>
        <v>2449.5</v>
      </c>
      <c r="L711" s="12">
        <f t="shared" ref="L711" si="897">G711*1.15%</f>
        <v>396.75</v>
      </c>
      <c r="M711" s="12">
        <f t="shared" ref="M711" si="898">+G711*3.04%</f>
        <v>1048.8</v>
      </c>
      <c r="N711" s="12">
        <f t="shared" ref="N711" si="899">G711*7.09%</f>
        <v>2446.0500000000002</v>
      </c>
      <c r="O711" s="37">
        <v>0</v>
      </c>
      <c r="P711" s="12">
        <f t="shared" si="895"/>
        <v>7331.25</v>
      </c>
      <c r="Q711" s="35">
        <v>15368.5</v>
      </c>
      <c r="R711" s="12">
        <f t="shared" si="846"/>
        <v>17407.45</v>
      </c>
      <c r="S711" s="12">
        <f t="shared" ref="S711" si="900">+N711+L711+K711</f>
        <v>5292.3</v>
      </c>
      <c r="T711" s="28">
        <f t="shared" si="857"/>
        <v>17092.55</v>
      </c>
    </row>
    <row r="712" spans="1:20" s="30" customFormat="1" ht="12">
      <c r="A712" s="10">
        <f t="shared" si="836"/>
        <v>691</v>
      </c>
      <c r="B712" s="23" t="s">
        <v>381</v>
      </c>
      <c r="C712" s="11" t="s">
        <v>820</v>
      </c>
      <c r="D712" s="11" t="s">
        <v>956</v>
      </c>
      <c r="E712" s="10" t="s">
        <v>43</v>
      </c>
      <c r="F712" s="10" t="s">
        <v>39</v>
      </c>
      <c r="G712" s="12">
        <v>60000</v>
      </c>
      <c r="H712" s="12">
        <v>2946.63</v>
      </c>
      <c r="I712" s="12">
        <v>0</v>
      </c>
      <c r="J712" s="12">
        <f>+G712*2.87%</f>
        <v>1722</v>
      </c>
      <c r="K712" s="12">
        <f>G712*7.1%</f>
        <v>4260</v>
      </c>
      <c r="L712" s="12">
        <f>G712*1.15%</f>
        <v>690</v>
      </c>
      <c r="M712" s="12">
        <f>+G712*3.04%</f>
        <v>1824</v>
      </c>
      <c r="N712" s="12">
        <f>G712*7.09%</f>
        <v>4254</v>
      </c>
      <c r="O712" s="35">
        <f>1350.12*2</f>
        <v>2700.24</v>
      </c>
      <c r="P712" s="12">
        <f>J712+K712+L712+M712+N712</f>
        <v>12750</v>
      </c>
      <c r="Q712" s="37">
        <f>38416.61-2700.24</f>
        <v>35716.370000000003</v>
      </c>
      <c r="R712" s="28">
        <f>+J712+M712+O712+Q712+H712+I712</f>
        <v>44909.24</v>
      </c>
      <c r="S712" s="28">
        <f>+N712+L712+K712</f>
        <v>9204</v>
      </c>
      <c r="T712" s="28">
        <f>+G712-R712</f>
        <v>15090.760000000002</v>
      </c>
    </row>
    <row r="713" spans="1:20" s="30" customFormat="1" ht="12">
      <c r="A713" s="10">
        <f t="shared" si="836"/>
        <v>692</v>
      </c>
      <c r="B713" s="23" t="s">
        <v>381</v>
      </c>
      <c r="C713" s="11" t="s">
        <v>821</v>
      </c>
      <c r="D713" s="11" t="s">
        <v>312</v>
      </c>
      <c r="E713" s="10" t="s">
        <v>43</v>
      </c>
      <c r="F713" s="10" t="s">
        <v>28</v>
      </c>
      <c r="G713" s="12">
        <v>34500</v>
      </c>
      <c r="H713" s="12">
        <v>0</v>
      </c>
      <c r="I713" s="12">
        <v>0</v>
      </c>
      <c r="J713" s="12">
        <f>+G713*2.87%</f>
        <v>990.15</v>
      </c>
      <c r="K713" s="12">
        <f>G713*7.1%</f>
        <v>2449.5</v>
      </c>
      <c r="L713" s="12">
        <f>G713*1.15%</f>
        <v>396.75</v>
      </c>
      <c r="M713" s="12">
        <f>+G713*3.04%</f>
        <v>1048.8</v>
      </c>
      <c r="N713" s="12">
        <f>G713*7.09%</f>
        <v>2446.0500000000002</v>
      </c>
      <c r="O713" s="35">
        <v>1350.12</v>
      </c>
      <c r="P713" s="12">
        <f>J713+K713+L713+M713+N713</f>
        <v>7331.25</v>
      </c>
      <c r="Q713" s="35">
        <f>28045.54-1190.12</f>
        <v>26855.420000000002</v>
      </c>
      <c r="R713" s="12">
        <f>+J713+M713+O713+Q713+H713+I713</f>
        <v>30244.49</v>
      </c>
      <c r="S713" s="12">
        <f>+N713+L713+K713</f>
        <v>5292.3</v>
      </c>
      <c r="T713" s="28">
        <f>+G713-R713</f>
        <v>4255.5099999999984</v>
      </c>
    </row>
    <row r="714" spans="1:20" s="30" customFormat="1" ht="12">
      <c r="A714" s="10">
        <f t="shared" si="836"/>
        <v>693</v>
      </c>
      <c r="B714" s="23" t="s">
        <v>381</v>
      </c>
      <c r="C714" s="11" t="s">
        <v>822</v>
      </c>
      <c r="D714" s="11" t="s">
        <v>312</v>
      </c>
      <c r="E714" s="10" t="s">
        <v>43</v>
      </c>
      <c r="F714" s="10" t="s">
        <v>28</v>
      </c>
      <c r="G714" s="12">
        <v>34500</v>
      </c>
      <c r="H714" s="12">
        <v>0</v>
      </c>
      <c r="I714" s="12">
        <v>0</v>
      </c>
      <c r="J714" s="12">
        <f>+G714*2.87%</f>
        <v>990.15</v>
      </c>
      <c r="K714" s="12">
        <f>G714*7.1%</f>
        <v>2449.5</v>
      </c>
      <c r="L714" s="12">
        <f>G714*1.15%</f>
        <v>396.75</v>
      </c>
      <c r="M714" s="12">
        <f>+G714*3.04%</f>
        <v>1048.8</v>
      </c>
      <c r="N714" s="12">
        <f>G714*7.09%</f>
        <v>2446.0500000000002</v>
      </c>
      <c r="O714" s="37">
        <v>0</v>
      </c>
      <c r="P714" s="12">
        <f>J714+K714+L714+M714+N714</f>
        <v>7331.25</v>
      </c>
      <c r="Q714" s="35">
        <v>25859.68</v>
      </c>
      <c r="R714" s="12">
        <f>+J714+M714+O714+Q714+H714+I714</f>
        <v>27898.63</v>
      </c>
      <c r="S714" s="12">
        <f>+N714+L714+K714</f>
        <v>5292.3</v>
      </c>
      <c r="T714" s="28">
        <f>+G714-R714</f>
        <v>6601.369999999999</v>
      </c>
    </row>
    <row r="715" spans="1:20" s="13" customFormat="1" ht="12">
      <c r="A715" s="10">
        <f t="shared" si="836"/>
        <v>694</v>
      </c>
      <c r="B715" s="23" t="s">
        <v>381</v>
      </c>
      <c r="C715" s="36" t="s">
        <v>823</v>
      </c>
      <c r="D715" s="36" t="s">
        <v>62</v>
      </c>
      <c r="E715" s="15" t="s">
        <v>27</v>
      </c>
      <c r="F715" s="15" t="s">
        <v>28</v>
      </c>
      <c r="G715" s="28">
        <v>30000</v>
      </c>
      <c r="H715" s="28">
        <v>0</v>
      </c>
      <c r="I715" s="28">
        <v>0</v>
      </c>
      <c r="J715" s="28">
        <f>+G715*2.87%</f>
        <v>861</v>
      </c>
      <c r="K715" s="28">
        <f>G715*7.1%</f>
        <v>2130</v>
      </c>
      <c r="L715" s="28">
        <f>G715*1.15%</f>
        <v>345</v>
      </c>
      <c r="M715" s="28">
        <f>+G715*3.04%</f>
        <v>912</v>
      </c>
      <c r="N715" s="28">
        <f>G715*7.09%</f>
        <v>2127</v>
      </c>
      <c r="O715" s="37">
        <v>0</v>
      </c>
      <c r="P715" s="28">
        <f>J715+K715+L715+M715+N715</f>
        <v>6375</v>
      </c>
      <c r="Q715" s="35">
        <v>0</v>
      </c>
      <c r="R715" s="28">
        <f>+J715+M715+O715+Q715+H715+I715</f>
        <v>1773</v>
      </c>
      <c r="S715" s="28">
        <f>+N715+L715+K715</f>
        <v>4602</v>
      </c>
      <c r="T715" s="28">
        <f>+G715-R715</f>
        <v>28227</v>
      </c>
    </row>
    <row r="716" spans="1:20" s="30" customFormat="1" ht="12">
      <c r="A716" s="10">
        <f t="shared" si="836"/>
        <v>695</v>
      </c>
      <c r="B716" s="23" t="s">
        <v>484</v>
      </c>
      <c r="C716" s="36" t="s">
        <v>824</v>
      </c>
      <c r="D716" s="36" t="s">
        <v>62</v>
      </c>
      <c r="E716" s="15" t="s">
        <v>27</v>
      </c>
      <c r="F716" s="15" t="s">
        <v>28</v>
      </c>
      <c r="G716" s="28">
        <v>34500</v>
      </c>
      <c r="H716" s="28">
        <v>0</v>
      </c>
      <c r="I716" s="28">
        <v>0</v>
      </c>
      <c r="J716" s="28">
        <f t="shared" ref="J716" si="901">+G716*2.87%</f>
        <v>990.15</v>
      </c>
      <c r="K716" s="28">
        <f t="shared" ref="K716" si="902">G716*7.1%</f>
        <v>2449.5</v>
      </c>
      <c r="L716" s="28">
        <f t="shared" ref="L716" si="903">G716*1.15%</f>
        <v>396.75</v>
      </c>
      <c r="M716" s="28">
        <f t="shared" ref="M716" si="904">+G716*3.04%</f>
        <v>1048.8</v>
      </c>
      <c r="N716" s="28">
        <f t="shared" ref="N716" si="905">G716*7.09%</f>
        <v>2446.0500000000002</v>
      </c>
      <c r="O716" s="37">
        <v>0</v>
      </c>
      <c r="P716" s="28">
        <f t="shared" ref="P716" si="906">J716+K716+L716+M716+N716</f>
        <v>7331.25</v>
      </c>
      <c r="Q716" s="35">
        <v>0</v>
      </c>
      <c r="R716" s="28">
        <f t="shared" ref="R716" si="907">+J716+M716+O716+Q716+H716+I716</f>
        <v>2038.9499999999998</v>
      </c>
      <c r="S716" s="28">
        <f t="shared" ref="S716" si="908">+N716+L716+K716</f>
        <v>5292.3</v>
      </c>
      <c r="T716" s="28">
        <f t="shared" ref="T716" si="909">+G716-R716</f>
        <v>32461.05</v>
      </c>
    </row>
    <row r="717" spans="1:20" s="30" customFormat="1" ht="12">
      <c r="A717" s="10">
        <f t="shared" si="836"/>
        <v>696</v>
      </c>
      <c r="B717" s="23" t="s">
        <v>484</v>
      </c>
      <c r="C717" s="36" t="s">
        <v>825</v>
      </c>
      <c r="D717" s="36" t="s">
        <v>312</v>
      </c>
      <c r="E717" s="15" t="s">
        <v>27</v>
      </c>
      <c r="F717" s="15" t="s">
        <v>28</v>
      </c>
      <c r="G717" s="28">
        <v>34500</v>
      </c>
      <c r="H717" s="28">
        <v>0</v>
      </c>
      <c r="I717" s="28">
        <v>0</v>
      </c>
      <c r="J717" s="28">
        <f t="shared" ref="J717" si="910">+G717*2.87%</f>
        <v>990.15</v>
      </c>
      <c r="K717" s="28">
        <f t="shared" ref="K717" si="911">G717*7.1%</f>
        <v>2449.5</v>
      </c>
      <c r="L717" s="28">
        <f t="shared" ref="L717" si="912">G717*1.15%</f>
        <v>396.75</v>
      </c>
      <c r="M717" s="28">
        <f t="shared" ref="M717" si="913">+G717*3.04%</f>
        <v>1048.8</v>
      </c>
      <c r="N717" s="28">
        <f t="shared" ref="N717" si="914">G717*7.09%</f>
        <v>2446.0500000000002</v>
      </c>
      <c r="O717" s="37">
        <v>0</v>
      </c>
      <c r="P717" s="28">
        <f t="shared" ref="P717" si="915">J717+K717+L717+M717+N717</f>
        <v>7331.25</v>
      </c>
      <c r="Q717" s="35">
        <v>0</v>
      </c>
      <c r="R717" s="28">
        <f t="shared" ref="R717" si="916">+J717+M717+O717+Q717+H717+I717</f>
        <v>2038.9499999999998</v>
      </c>
      <c r="S717" s="28">
        <f t="shared" ref="S717" si="917">+N717+L717+K717</f>
        <v>5292.3</v>
      </c>
      <c r="T717" s="28">
        <f t="shared" ref="T717" si="918">+G717-R717</f>
        <v>32461.05</v>
      </c>
    </row>
    <row r="718" spans="1:20" s="30" customFormat="1" ht="12">
      <c r="A718" s="10">
        <f t="shared" si="836"/>
        <v>697</v>
      </c>
      <c r="B718" s="23" t="s">
        <v>592</v>
      </c>
      <c r="C718" s="11" t="s">
        <v>826</v>
      </c>
      <c r="D718" s="11" t="s">
        <v>312</v>
      </c>
      <c r="E718" s="10" t="s">
        <v>27</v>
      </c>
      <c r="F718" s="10" t="s">
        <v>28</v>
      </c>
      <c r="G718" s="12">
        <v>34500</v>
      </c>
      <c r="H718" s="12">
        <v>0</v>
      </c>
      <c r="I718" s="12">
        <v>0</v>
      </c>
      <c r="J718" s="12">
        <f t="shared" ref="J718" si="919">+G718*2.87%</f>
        <v>990.15</v>
      </c>
      <c r="K718" s="12">
        <f t="shared" ref="K718" si="920">G718*7.1%</f>
        <v>2449.5</v>
      </c>
      <c r="L718" s="12">
        <f t="shared" ref="L718" si="921">G718*1.15%</f>
        <v>396.75</v>
      </c>
      <c r="M718" s="12">
        <f t="shared" ref="M718" si="922">+G718*3.04%</f>
        <v>1048.8</v>
      </c>
      <c r="N718" s="12">
        <f t="shared" ref="N718" si="923">G718*7.09%</f>
        <v>2446.0500000000002</v>
      </c>
      <c r="O718" s="37">
        <v>0</v>
      </c>
      <c r="P718" s="12">
        <f t="shared" ref="P718" si="924">J718+K718+L718+M718+N718</f>
        <v>7331.25</v>
      </c>
      <c r="Q718" s="37">
        <v>12538</v>
      </c>
      <c r="R718" s="28">
        <f t="shared" ref="R718" si="925">+J718+M718+O718+Q718+H718+I718</f>
        <v>14576.95</v>
      </c>
      <c r="S718" s="28">
        <f t="shared" ref="S718" si="926">+N718+L718+K718</f>
        <v>5292.3</v>
      </c>
      <c r="T718" s="28">
        <f t="shared" ref="T718" si="927">+G718-R718</f>
        <v>19923.05</v>
      </c>
    </row>
    <row r="719" spans="1:20" s="30" customFormat="1" ht="12">
      <c r="A719" s="10">
        <f t="shared" si="836"/>
        <v>698</v>
      </c>
      <c r="B719" s="23" t="s">
        <v>391</v>
      </c>
      <c r="C719" s="36" t="s">
        <v>827</v>
      </c>
      <c r="D719" s="36" t="s">
        <v>204</v>
      </c>
      <c r="E719" s="15" t="s">
        <v>27</v>
      </c>
      <c r="F719" s="15" t="s">
        <v>28</v>
      </c>
      <c r="G719" s="28">
        <v>104980.66</v>
      </c>
      <c r="H719" s="28">
        <v>21462.78</v>
      </c>
      <c r="I719" s="28">
        <v>0</v>
      </c>
      <c r="J719" s="28">
        <f t="shared" si="830"/>
        <v>3012.9449420000001</v>
      </c>
      <c r="K719" s="28">
        <f t="shared" ref="K719:K732" si="928">G719*7.1%</f>
        <v>7453.6268599999994</v>
      </c>
      <c r="L719" s="28">
        <f t="shared" ref="L719:L732" si="929">62400*1.15%</f>
        <v>717.6</v>
      </c>
      <c r="M719" s="28">
        <f t="shared" ref="M719:M732" si="930">+G719*3.04%</f>
        <v>3191.4120640000001</v>
      </c>
      <c r="N719" s="28">
        <f t="shared" ref="N719:N732" si="931">G719*7.09%</f>
        <v>7443.1287940000011</v>
      </c>
      <c r="O719" s="37">
        <v>0</v>
      </c>
      <c r="P719" s="28">
        <f t="shared" si="895"/>
        <v>21818.712660000001</v>
      </c>
      <c r="Q719" s="28">
        <v>5844.14</v>
      </c>
      <c r="R719" s="28">
        <f t="shared" si="846"/>
        <v>33511.277006000004</v>
      </c>
      <c r="S719" s="28">
        <f t="shared" ref="S719:S732" si="932">+N719+L719+K719</f>
        <v>15614.355654000001</v>
      </c>
      <c r="T719" s="28">
        <f t="shared" si="857"/>
        <v>71469.382994</v>
      </c>
    </row>
    <row r="720" spans="1:20" s="30" customFormat="1" ht="12">
      <c r="A720" s="10">
        <f t="shared" si="836"/>
        <v>699</v>
      </c>
      <c r="B720" s="23" t="s">
        <v>391</v>
      </c>
      <c r="C720" s="36" t="s">
        <v>828</v>
      </c>
      <c r="D720" s="36" t="s">
        <v>204</v>
      </c>
      <c r="E720" s="15" t="s">
        <v>27</v>
      </c>
      <c r="F720" s="15" t="s">
        <v>28</v>
      </c>
      <c r="G720" s="28">
        <v>98519.61</v>
      </c>
      <c r="H720" s="28">
        <v>18476.36</v>
      </c>
      <c r="I720" s="28">
        <v>0</v>
      </c>
      <c r="J720" s="28">
        <f t="shared" ref="J720:J732" si="933">+G720*2.87%</f>
        <v>2827.5128070000001</v>
      </c>
      <c r="K720" s="28">
        <f t="shared" si="928"/>
        <v>6994.8923099999993</v>
      </c>
      <c r="L720" s="28">
        <f t="shared" si="929"/>
        <v>717.6</v>
      </c>
      <c r="M720" s="28">
        <f t="shared" si="930"/>
        <v>2994.9961440000002</v>
      </c>
      <c r="N720" s="28">
        <f t="shared" si="931"/>
        <v>6985.0403490000008</v>
      </c>
      <c r="O720" s="37">
        <v>1350.12</v>
      </c>
      <c r="P720" s="28">
        <f t="shared" si="895"/>
        <v>20520.04161</v>
      </c>
      <c r="Q720" s="28">
        <f>2697.92-1190.12</f>
        <v>1507.8000000000002</v>
      </c>
      <c r="R720" s="28">
        <f t="shared" si="846"/>
        <v>27156.788951000002</v>
      </c>
      <c r="S720" s="28">
        <f t="shared" si="932"/>
        <v>14697.532659</v>
      </c>
      <c r="T720" s="28">
        <f t="shared" si="857"/>
        <v>71362.821048999991</v>
      </c>
    </row>
    <row r="721" spans="1:20" s="30" customFormat="1" ht="12">
      <c r="A721" s="10">
        <f t="shared" si="836"/>
        <v>700</v>
      </c>
      <c r="B721" s="23" t="s">
        <v>391</v>
      </c>
      <c r="C721" s="36" t="s">
        <v>829</v>
      </c>
      <c r="D721" s="36" t="s">
        <v>204</v>
      </c>
      <c r="E721" s="15" t="s">
        <v>27</v>
      </c>
      <c r="F721" s="15" t="s">
        <v>28</v>
      </c>
      <c r="G721" s="28">
        <v>94626.880000000005</v>
      </c>
      <c r="H721" s="28">
        <v>17898.23</v>
      </c>
      <c r="I721" s="28">
        <v>0</v>
      </c>
      <c r="J721" s="28">
        <f t="shared" si="933"/>
        <v>2715.7914559999999</v>
      </c>
      <c r="K721" s="28">
        <f t="shared" si="928"/>
        <v>6718.5084799999995</v>
      </c>
      <c r="L721" s="28">
        <f t="shared" si="929"/>
        <v>717.6</v>
      </c>
      <c r="M721" s="28">
        <f t="shared" si="930"/>
        <v>2876.6571520000002</v>
      </c>
      <c r="N721" s="28">
        <f t="shared" si="931"/>
        <v>6709.0457920000008</v>
      </c>
      <c r="O721" s="37">
        <v>0</v>
      </c>
      <c r="P721" s="28">
        <f t="shared" si="895"/>
        <v>19737.602879999999</v>
      </c>
      <c r="Q721" s="28">
        <v>1749.41</v>
      </c>
      <c r="R721" s="28">
        <f t="shared" si="846"/>
        <v>25240.088607999998</v>
      </c>
      <c r="S721" s="28">
        <f t="shared" si="932"/>
        <v>14145.154272</v>
      </c>
      <c r="T721" s="28">
        <f t="shared" si="857"/>
        <v>69386.791392000014</v>
      </c>
    </row>
    <row r="722" spans="1:20" s="30" customFormat="1" ht="12">
      <c r="A722" s="10">
        <f t="shared" si="836"/>
        <v>701</v>
      </c>
      <c r="B722" s="23" t="s">
        <v>391</v>
      </c>
      <c r="C722" s="36" t="s">
        <v>830</v>
      </c>
      <c r="D722" s="36" t="s">
        <v>691</v>
      </c>
      <c r="E722" s="15" t="s">
        <v>27</v>
      </c>
      <c r="F722" s="15" t="s">
        <v>28</v>
      </c>
      <c r="G722" s="28">
        <v>94200.8</v>
      </c>
      <c r="H722" s="28">
        <v>10741.25</v>
      </c>
      <c r="I722" s="28">
        <v>0</v>
      </c>
      <c r="J722" s="28">
        <f t="shared" si="933"/>
        <v>2703.5629600000002</v>
      </c>
      <c r="K722" s="28">
        <f t="shared" si="928"/>
        <v>6688.2567999999992</v>
      </c>
      <c r="L722" s="28">
        <f t="shared" si="929"/>
        <v>717.6</v>
      </c>
      <c r="M722" s="28">
        <f t="shared" si="930"/>
        <v>2863.7043200000003</v>
      </c>
      <c r="N722" s="28">
        <f t="shared" si="931"/>
        <v>6678.8367200000002</v>
      </c>
      <c r="O722" s="37">
        <v>0</v>
      </c>
      <c r="P722" s="28">
        <f t="shared" si="895"/>
        <v>19651.960800000001</v>
      </c>
      <c r="Q722" s="28">
        <v>1443.02</v>
      </c>
      <c r="R722" s="28">
        <f t="shared" si="846"/>
        <v>17751.53728</v>
      </c>
      <c r="S722" s="28">
        <f t="shared" si="932"/>
        <v>14084.693520000001</v>
      </c>
      <c r="T722" s="28">
        <f t="shared" si="857"/>
        <v>76449.262719999999</v>
      </c>
    </row>
    <row r="723" spans="1:20" s="30" customFormat="1" ht="12">
      <c r="A723" s="10">
        <f t="shared" si="836"/>
        <v>702</v>
      </c>
      <c r="B723" s="23" t="s">
        <v>391</v>
      </c>
      <c r="C723" s="36" t="s">
        <v>831</v>
      </c>
      <c r="D723" s="36" t="s">
        <v>204</v>
      </c>
      <c r="E723" s="15" t="s">
        <v>27</v>
      </c>
      <c r="F723" s="15" t="s">
        <v>28</v>
      </c>
      <c r="G723" s="28">
        <v>93308.83</v>
      </c>
      <c r="H723" s="28">
        <v>17250.66</v>
      </c>
      <c r="I723" s="28">
        <v>0</v>
      </c>
      <c r="J723" s="28">
        <f t="shared" si="933"/>
        <v>2677.9634209999999</v>
      </c>
      <c r="K723" s="28">
        <f t="shared" si="928"/>
        <v>6624.9269299999996</v>
      </c>
      <c r="L723" s="28">
        <f t="shared" si="929"/>
        <v>717.6</v>
      </c>
      <c r="M723" s="28">
        <f t="shared" si="930"/>
        <v>2836.588432</v>
      </c>
      <c r="N723" s="28">
        <f t="shared" si="931"/>
        <v>6615.5960470000009</v>
      </c>
      <c r="O723" s="37">
        <v>0</v>
      </c>
      <c r="P723" s="28">
        <f t="shared" si="895"/>
        <v>19472.674830000004</v>
      </c>
      <c r="Q723" s="28">
        <v>15203.55</v>
      </c>
      <c r="R723" s="28">
        <f t="shared" si="846"/>
        <v>37968.761853000004</v>
      </c>
      <c r="S723" s="28">
        <f t="shared" si="932"/>
        <v>13958.122977000001</v>
      </c>
      <c r="T723" s="28">
        <f t="shared" si="857"/>
        <v>55340.068146999998</v>
      </c>
    </row>
    <row r="724" spans="1:20" s="30" customFormat="1" ht="12">
      <c r="A724" s="10">
        <f t="shared" si="836"/>
        <v>703</v>
      </c>
      <c r="B724" s="23" t="s">
        <v>391</v>
      </c>
      <c r="C724" s="36" t="s">
        <v>832</v>
      </c>
      <c r="D724" s="36" t="s">
        <v>204</v>
      </c>
      <c r="E724" s="15" t="s">
        <v>27</v>
      </c>
      <c r="F724" s="15" t="s">
        <v>28</v>
      </c>
      <c r="G724" s="28">
        <v>89100</v>
      </c>
      <c r="H724" s="28">
        <v>9541.42</v>
      </c>
      <c r="I724" s="28">
        <v>0</v>
      </c>
      <c r="J724" s="28">
        <f t="shared" si="933"/>
        <v>2557.17</v>
      </c>
      <c r="K724" s="28">
        <f t="shared" si="928"/>
        <v>6326.0999999999995</v>
      </c>
      <c r="L724" s="28">
        <f t="shared" si="929"/>
        <v>717.6</v>
      </c>
      <c r="M724" s="28">
        <f t="shared" si="930"/>
        <v>2708.64</v>
      </c>
      <c r="N724" s="28">
        <f t="shared" si="931"/>
        <v>6317.1900000000005</v>
      </c>
      <c r="O724" s="37">
        <v>0</v>
      </c>
      <c r="P724" s="28">
        <f t="shared" si="895"/>
        <v>18626.7</v>
      </c>
      <c r="Q724" s="28">
        <v>11732.51</v>
      </c>
      <c r="R724" s="28">
        <f t="shared" si="846"/>
        <v>26539.739999999998</v>
      </c>
      <c r="S724" s="28">
        <f t="shared" si="932"/>
        <v>13360.89</v>
      </c>
      <c r="T724" s="28">
        <f t="shared" si="857"/>
        <v>62560.26</v>
      </c>
    </row>
    <row r="725" spans="1:20" s="30" customFormat="1" ht="12">
      <c r="A725" s="10">
        <f t="shared" si="836"/>
        <v>704</v>
      </c>
      <c r="B725" s="23" t="s">
        <v>391</v>
      </c>
      <c r="C725" s="36" t="s">
        <v>833</v>
      </c>
      <c r="D725" s="36" t="s">
        <v>204</v>
      </c>
      <c r="E725" s="15" t="s">
        <v>27</v>
      </c>
      <c r="F725" s="15" t="s">
        <v>28</v>
      </c>
      <c r="G725" s="28">
        <v>89100</v>
      </c>
      <c r="H725" s="28">
        <v>17389.72</v>
      </c>
      <c r="I725" s="28">
        <v>0</v>
      </c>
      <c r="J725" s="28">
        <f t="shared" si="933"/>
        <v>2557.17</v>
      </c>
      <c r="K725" s="28">
        <f t="shared" si="928"/>
        <v>6326.0999999999995</v>
      </c>
      <c r="L725" s="28">
        <f t="shared" si="929"/>
        <v>717.6</v>
      </c>
      <c r="M725" s="28">
        <f t="shared" si="930"/>
        <v>2708.64</v>
      </c>
      <c r="N725" s="28">
        <f t="shared" si="931"/>
        <v>6317.1900000000005</v>
      </c>
      <c r="O725" s="37">
        <v>1350.12</v>
      </c>
      <c r="P725" s="28">
        <f t="shared" si="895"/>
        <v>18626.7</v>
      </c>
      <c r="Q725" s="28">
        <f>47402.63-1190.12</f>
        <v>46212.509999999995</v>
      </c>
      <c r="R725" s="28">
        <f t="shared" si="846"/>
        <v>70218.16</v>
      </c>
      <c r="S725" s="28">
        <f t="shared" si="932"/>
        <v>13360.89</v>
      </c>
      <c r="T725" s="28">
        <f t="shared" si="857"/>
        <v>18881.839999999997</v>
      </c>
    </row>
    <row r="726" spans="1:20" s="30" customFormat="1" ht="12">
      <c r="A726" s="10">
        <f t="shared" si="836"/>
        <v>705</v>
      </c>
      <c r="B726" s="23" t="s">
        <v>391</v>
      </c>
      <c r="C726" s="36" t="s">
        <v>834</v>
      </c>
      <c r="D726" s="36" t="s">
        <v>204</v>
      </c>
      <c r="E726" s="15" t="s">
        <v>27</v>
      </c>
      <c r="F726" s="15" t="s">
        <v>39</v>
      </c>
      <c r="G726" s="28">
        <v>89100</v>
      </c>
      <c r="H726" s="28">
        <v>15186.82</v>
      </c>
      <c r="I726" s="28">
        <v>0</v>
      </c>
      <c r="J726" s="28">
        <f t="shared" si="933"/>
        <v>2557.17</v>
      </c>
      <c r="K726" s="28">
        <f t="shared" si="928"/>
        <v>6326.0999999999995</v>
      </c>
      <c r="L726" s="28">
        <f t="shared" si="929"/>
        <v>717.6</v>
      </c>
      <c r="M726" s="28">
        <f t="shared" si="930"/>
        <v>2708.64</v>
      </c>
      <c r="N726" s="28">
        <f t="shared" si="931"/>
        <v>6317.1900000000005</v>
      </c>
      <c r="O726" s="37">
        <v>0</v>
      </c>
      <c r="P726" s="28">
        <f t="shared" si="895"/>
        <v>18626.7</v>
      </c>
      <c r="Q726" s="28">
        <v>1366.51</v>
      </c>
      <c r="R726" s="28">
        <f t="shared" si="846"/>
        <v>21819.14</v>
      </c>
      <c r="S726" s="28">
        <f t="shared" si="932"/>
        <v>13360.89</v>
      </c>
      <c r="T726" s="28">
        <f t="shared" si="857"/>
        <v>67280.86</v>
      </c>
    </row>
    <row r="727" spans="1:20" s="30" customFormat="1" ht="12">
      <c r="A727" s="10">
        <f t="shared" ref="A727:A732" si="934">+A726+1</f>
        <v>706</v>
      </c>
      <c r="B727" s="23" t="s">
        <v>391</v>
      </c>
      <c r="C727" s="36" t="s">
        <v>835</v>
      </c>
      <c r="D727" s="36" t="s">
        <v>204</v>
      </c>
      <c r="E727" s="15" t="s">
        <v>27</v>
      </c>
      <c r="F727" s="15" t="s">
        <v>39</v>
      </c>
      <c r="G727" s="28">
        <v>89100</v>
      </c>
      <c r="H727" s="28">
        <v>8866.36</v>
      </c>
      <c r="I727" s="28">
        <v>0</v>
      </c>
      <c r="J727" s="28">
        <f t="shared" si="933"/>
        <v>2557.17</v>
      </c>
      <c r="K727" s="28">
        <f t="shared" si="928"/>
        <v>6326.0999999999995</v>
      </c>
      <c r="L727" s="28">
        <f t="shared" si="929"/>
        <v>717.6</v>
      </c>
      <c r="M727" s="28">
        <f t="shared" si="930"/>
        <v>2708.64</v>
      </c>
      <c r="N727" s="28">
        <f t="shared" si="931"/>
        <v>6317.1900000000005</v>
      </c>
      <c r="O727" s="37">
        <f>1350.12*2</f>
        <v>2700.24</v>
      </c>
      <c r="P727" s="28">
        <f t="shared" si="895"/>
        <v>18626.7</v>
      </c>
      <c r="Q727" s="28">
        <f>3746.75-2380.24</f>
        <v>1366.5100000000002</v>
      </c>
      <c r="R727" s="28">
        <f t="shared" si="846"/>
        <v>18198.919999999998</v>
      </c>
      <c r="S727" s="28">
        <f t="shared" si="932"/>
        <v>13360.89</v>
      </c>
      <c r="T727" s="28">
        <f t="shared" si="857"/>
        <v>70901.08</v>
      </c>
    </row>
    <row r="728" spans="1:20" s="30" customFormat="1" ht="12">
      <c r="A728" s="10">
        <f t="shared" si="934"/>
        <v>707</v>
      </c>
      <c r="B728" s="23" t="s">
        <v>391</v>
      </c>
      <c r="C728" s="36" t="s">
        <v>836</v>
      </c>
      <c r="D728" s="36" t="s">
        <v>204</v>
      </c>
      <c r="E728" s="15" t="s">
        <v>27</v>
      </c>
      <c r="F728" s="15" t="s">
        <v>39</v>
      </c>
      <c r="G728" s="28">
        <v>89100</v>
      </c>
      <c r="H728" s="28">
        <v>16127.72</v>
      </c>
      <c r="I728" s="28">
        <v>0</v>
      </c>
      <c r="J728" s="28">
        <f t="shared" si="933"/>
        <v>2557.17</v>
      </c>
      <c r="K728" s="28">
        <f t="shared" si="928"/>
        <v>6326.0999999999995</v>
      </c>
      <c r="L728" s="28">
        <f t="shared" si="929"/>
        <v>717.6</v>
      </c>
      <c r="M728" s="28">
        <f t="shared" si="930"/>
        <v>2708.64</v>
      </c>
      <c r="N728" s="28">
        <f t="shared" si="931"/>
        <v>6317.1900000000005</v>
      </c>
      <c r="O728" s="37">
        <v>0</v>
      </c>
      <c r="P728" s="28">
        <f t="shared" si="895"/>
        <v>18626.7</v>
      </c>
      <c r="Q728" s="28">
        <v>4985.51</v>
      </c>
      <c r="R728" s="28">
        <f t="shared" si="846"/>
        <v>26379.040000000001</v>
      </c>
      <c r="S728" s="28">
        <f t="shared" si="932"/>
        <v>13360.89</v>
      </c>
      <c r="T728" s="28">
        <f t="shared" si="857"/>
        <v>62720.959999999999</v>
      </c>
    </row>
    <row r="729" spans="1:20" s="30" customFormat="1" ht="12">
      <c r="A729" s="10">
        <f t="shared" si="934"/>
        <v>708</v>
      </c>
      <c r="B729" s="23" t="s">
        <v>391</v>
      </c>
      <c r="C729" s="36" t="s">
        <v>837</v>
      </c>
      <c r="D729" s="36" t="s">
        <v>204</v>
      </c>
      <c r="E729" s="15" t="s">
        <v>27</v>
      </c>
      <c r="F729" s="15" t="s">
        <v>39</v>
      </c>
      <c r="G729" s="28">
        <v>89100</v>
      </c>
      <c r="H729" s="28">
        <v>16260.64</v>
      </c>
      <c r="I729" s="28">
        <v>0</v>
      </c>
      <c r="J729" s="28">
        <f t="shared" si="933"/>
        <v>2557.17</v>
      </c>
      <c r="K729" s="28">
        <f t="shared" si="928"/>
        <v>6326.0999999999995</v>
      </c>
      <c r="L729" s="28">
        <f t="shared" si="929"/>
        <v>717.6</v>
      </c>
      <c r="M729" s="28">
        <f t="shared" si="930"/>
        <v>2708.64</v>
      </c>
      <c r="N729" s="28">
        <f t="shared" si="931"/>
        <v>6317.1900000000005</v>
      </c>
      <c r="O729" s="37">
        <v>1350.12</v>
      </c>
      <c r="P729" s="28">
        <f t="shared" si="895"/>
        <v>18626.7</v>
      </c>
      <c r="Q729" s="28">
        <f>2638.63-1190.12</f>
        <v>1448.5100000000002</v>
      </c>
      <c r="R729" s="28">
        <f t="shared" si="846"/>
        <v>24325.079999999998</v>
      </c>
      <c r="S729" s="28">
        <f t="shared" si="932"/>
        <v>13360.89</v>
      </c>
      <c r="T729" s="28">
        <f t="shared" si="857"/>
        <v>64774.92</v>
      </c>
    </row>
    <row r="730" spans="1:20" s="13" customFormat="1" ht="12">
      <c r="A730" s="10">
        <f t="shared" si="934"/>
        <v>709</v>
      </c>
      <c r="B730" s="23" t="s">
        <v>391</v>
      </c>
      <c r="C730" s="36" t="s">
        <v>838</v>
      </c>
      <c r="D730" s="36" t="s">
        <v>204</v>
      </c>
      <c r="E730" s="15" t="s">
        <v>27</v>
      </c>
      <c r="F730" s="15" t="s">
        <v>28</v>
      </c>
      <c r="G730" s="28">
        <v>89100</v>
      </c>
      <c r="H730" s="28">
        <v>16598.169999999998</v>
      </c>
      <c r="I730" s="28">
        <v>0</v>
      </c>
      <c r="J730" s="28">
        <f t="shared" si="933"/>
        <v>2557.17</v>
      </c>
      <c r="K730" s="28">
        <f t="shared" si="928"/>
        <v>6326.0999999999995</v>
      </c>
      <c r="L730" s="28">
        <f t="shared" si="929"/>
        <v>717.6</v>
      </c>
      <c r="M730" s="28">
        <f t="shared" si="930"/>
        <v>2708.64</v>
      </c>
      <c r="N730" s="28">
        <f t="shared" si="931"/>
        <v>6317.1900000000005</v>
      </c>
      <c r="O730" s="37">
        <v>0</v>
      </c>
      <c r="P730" s="28">
        <f t="shared" si="895"/>
        <v>18626.7</v>
      </c>
      <c r="Q730" s="28">
        <v>1366.51</v>
      </c>
      <c r="R730" s="28">
        <f t="shared" si="846"/>
        <v>23230.489999999998</v>
      </c>
      <c r="S730" s="28">
        <f t="shared" si="932"/>
        <v>13360.89</v>
      </c>
      <c r="T730" s="28">
        <f t="shared" si="857"/>
        <v>65869.510000000009</v>
      </c>
    </row>
    <row r="731" spans="1:20" s="30" customFormat="1" ht="12">
      <c r="A731" s="10">
        <f t="shared" si="934"/>
        <v>710</v>
      </c>
      <c r="B731" s="23" t="s">
        <v>391</v>
      </c>
      <c r="C731" s="36" t="s">
        <v>839</v>
      </c>
      <c r="D731" s="36" t="s">
        <v>204</v>
      </c>
      <c r="E731" s="15" t="s">
        <v>27</v>
      </c>
      <c r="F731" s="15" t="s">
        <v>28</v>
      </c>
      <c r="G731" s="28">
        <v>89100</v>
      </c>
      <c r="H731" s="28">
        <v>26007.17</v>
      </c>
      <c r="I731" s="28">
        <v>0</v>
      </c>
      <c r="J731" s="28">
        <f t="shared" si="933"/>
        <v>2557.17</v>
      </c>
      <c r="K731" s="28">
        <f t="shared" si="928"/>
        <v>6326.0999999999995</v>
      </c>
      <c r="L731" s="28">
        <f t="shared" si="929"/>
        <v>717.6</v>
      </c>
      <c r="M731" s="28">
        <f t="shared" si="930"/>
        <v>2708.64</v>
      </c>
      <c r="N731" s="28">
        <f t="shared" si="931"/>
        <v>6317.1900000000005</v>
      </c>
      <c r="O731" s="37">
        <v>0</v>
      </c>
      <c r="P731" s="28">
        <f t="shared" si="895"/>
        <v>18626.7</v>
      </c>
      <c r="Q731" s="28">
        <v>1366.51</v>
      </c>
      <c r="R731" s="28">
        <f t="shared" si="846"/>
        <v>32639.489999999998</v>
      </c>
      <c r="S731" s="28">
        <f t="shared" si="932"/>
        <v>13360.89</v>
      </c>
      <c r="T731" s="28">
        <f t="shared" si="857"/>
        <v>56460.51</v>
      </c>
    </row>
    <row r="732" spans="1:20" s="13" customFormat="1" ht="12">
      <c r="A732" s="10">
        <f t="shared" si="934"/>
        <v>711</v>
      </c>
      <c r="B732" s="23" t="s">
        <v>391</v>
      </c>
      <c r="C732" s="36" t="s">
        <v>840</v>
      </c>
      <c r="D732" s="36" t="s">
        <v>204</v>
      </c>
      <c r="E732" s="15" t="s">
        <v>27</v>
      </c>
      <c r="F732" s="15" t="s">
        <v>28</v>
      </c>
      <c r="G732" s="28">
        <v>88073.51</v>
      </c>
      <c r="H732" s="28">
        <v>20059.169999999998</v>
      </c>
      <c r="I732" s="28">
        <v>0</v>
      </c>
      <c r="J732" s="28">
        <f t="shared" si="933"/>
        <v>2527.7097369999997</v>
      </c>
      <c r="K732" s="28">
        <f t="shared" si="928"/>
        <v>6253.2192099999993</v>
      </c>
      <c r="L732" s="28">
        <f t="shared" si="929"/>
        <v>717.6</v>
      </c>
      <c r="M732" s="28">
        <f t="shared" si="930"/>
        <v>2677.4347039999998</v>
      </c>
      <c r="N732" s="28">
        <f t="shared" si="931"/>
        <v>6244.4118589999998</v>
      </c>
      <c r="O732" s="37">
        <v>1350.12</v>
      </c>
      <c r="P732" s="28">
        <f t="shared" si="895"/>
        <v>18420.375509999998</v>
      </c>
      <c r="Q732" s="28">
        <f>22347.88-O732</f>
        <v>20997.760000000002</v>
      </c>
      <c r="R732" s="28">
        <f t="shared" si="846"/>
        <v>47612.194441</v>
      </c>
      <c r="S732" s="28">
        <f t="shared" si="932"/>
        <v>13215.231068999999</v>
      </c>
      <c r="T732" s="28">
        <f t="shared" si="857"/>
        <v>40461.315558999995</v>
      </c>
    </row>
    <row r="733" spans="1:20" s="13" customFormat="1" ht="12">
      <c r="A733" s="54"/>
      <c r="B733" s="54" t="s">
        <v>841</v>
      </c>
      <c r="C733" s="55"/>
      <c r="D733" s="55"/>
      <c r="E733" s="60"/>
      <c r="F733" s="60"/>
      <c r="G733" s="61"/>
      <c r="H733" s="61"/>
      <c r="I733" s="61"/>
      <c r="J733" s="61"/>
      <c r="K733" s="61"/>
      <c r="L733" s="61"/>
      <c r="M733" s="61"/>
      <c r="N733" s="61"/>
      <c r="O733" s="62"/>
      <c r="P733" s="61"/>
      <c r="Q733" s="61"/>
      <c r="R733" s="61"/>
      <c r="S733" s="61"/>
      <c r="T733" s="61"/>
    </row>
    <row r="734" spans="1:20" s="13" customFormat="1" ht="12">
      <c r="A734" s="10">
        <f>+A732+1</f>
        <v>712</v>
      </c>
      <c r="B734" s="23" t="s">
        <v>293</v>
      </c>
      <c r="C734" s="36" t="s">
        <v>842</v>
      </c>
      <c r="D734" s="36" t="s">
        <v>286</v>
      </c>
      <c r="E734" s="15" t="s">
        <v>27</v>
      </c>
      <c r="F734" s="15" t="s">
        <v>39</v>
      </c>
      <c r="G734" s="28">
        <v>195500</v>
      </c>
      <c r="H734" s="28">
        <v>34819.21</v>
      </c>
      <c r="I734" s="28">
        <v>0</v>
      </c>
      <c r="J734" s="28">
        <f t="shared" ref="J734:J795" si="935">+G734*2.87%</f>
        <v>5610.85</v>
      </c>
      <c r="K734" s="28">
        <f t="shared" ref="K734:K735" si="936">G734*7.1%</f>
        <v>13880.499999999998</v>
      </c>
      <c r="L734" s="28">
        <f t="shared" ref="L734" si="937">62400*1.15%</f>
        <v>717.6</v>
      </c>
      <c r="M734" s="28">
        <f>162625*3.04%</f>
        <v>4943.8</v>
      </c>
      <c r="N734" s="28">
        <f>156000*7.09%</f>
        <v>11060.400000000001</v>
      </c>
      <c r="O734" s="37">
        <v>0</v>
      </c>
      <c r="P734" s="28">
        <f t="shared" ref="P734:P735" si="938">J734+K734+L734+M734+N734</f>
        <v>36213.149999999994</v>
      </c>
      <c r="Q734" s="28">
        <v>42106.48</v>
      </c>
      <c r="R734" s="28">
        <f t="shared" si="846"/>
        <v>87480.34</v>
      </c>
      <c r="S734" s="28">
        <f t="shared" ref="S734:S735" si="939">+N734+L734+K734</f>
        <v>25658.5</v>
      </c>
      <c r="T734" s="28">
        <f t="shared" si="857"/>
        <v>108019.66</v>
      </c>
    </row>
    <row r="735" spans="1:20" s="13" customFormat="1" ht="12">
      <c r="A735" s="10">
        <f t="shared" ref="A735:A798" si="940">+A734+1</f>
        <v>713</v>
      </c>
      <c r="B735" s="23" t="s">
        <v>293</v>
      </c>
      <c r="C735" s="11" t="s">
        <v>843</v>
      </c>
      <c r="D735" s="11" t="s">
        <v>103</v>
      </c>
      <c r="E735" s="10" t="s">
        <v>27</v>
      </c>
      <c r="F735" s="10" t="s">
        <v>28</v>
      </c>
      <c r="G735" s="12">
        <v>40000</v>
      </c>
      <c r="H735" s="12">
        <v>442.65</v>
      </c>
      <c r="I735" s="12">
        <v>0</v>
      </c>
      <c r="J735" s="12">
        <f t="shared" si="935"/>
        <v>1148</v>
      </c>
      <c r="K735" s="12">
        <f t="shared" si="936"/>
        <v>2839.9999999999995</v>
      </c>
      <c r="L735" s="12">
        <f t="shared" ref="L735" si="941">G735*1.15%</f>
        <v>460</v>
      </c>
      <c r="M735" s="12">
        <f t="shared" ref="M735" si="942">+G735*3.04%</f>
        <v>1216</v>
      </c>
      <c r="N735" s="12">
        <f t="shared" ref="N735" si="943">G735*7.09%</f>
        <v>2836</v>
      </c>
      <c r="O735" s="37">
        <v>0</v>
      </c>
      <c r="P735" s="12">
        <f t="shared" si="938"/>
        <v>8500</v>
      </c>
      <c r="Q735" s="35">
        <v>0</v>
      </c>
      <c r="R735" s="12">
        <f t="shared" si="846"/>
        <v>2806.65</v>
      </c>
      <c r="S735" s="12">
        <f t="shared" si="939"/>
        <v>6136</v>
      </c>
      <c r="T735" s="28">
        <f t="shared" si="857"/>
        <v>37193.35</v>
      </c>
    </row>
    <row r="736" spans="1:20" s="13" customFormat="1" ht="12">
      <c r="A736" s="10">
        <f t="shared" si="940"/>
        <v>714</v>
      </c>
      <c r="B736" s="23" t="s">
        <v>300</v>
      </c>
      <c r="C736" s="11" t="s">
        <v>844</v>
      </c>
      <c r="D736" s="11" t="s">
        <v>956</v>
      </c>
      <c r="E736" s="10" t="s">
        <v>43</v>
      </c>
      <c r="F736" s="10" t="s">
        <v>39</v>
      </c>
      <c r="G736" s="12">
        <v>50000</v>
      </c>
      <c r="H736" s="12">
        <v>6781.07</v>
      </c>
      <c r="I736" s="12">
        <v>0</v>
      </c>
      <c r="J736" s="12">
        <f t="shared" si="935"/>
        <v>1435</v>
      </c>
      <c r="K736" s="12">
        <f t="shared" ref="K736" si="944">G736*7.1%</f>
        <v>3549.9999999999995</v>
      </c>
      <c r="L736" s="12">
        <f t="shared" ref="L736" si="945">G736*1.15%</f>
        <v>575</v>
      </c>
      <c r="M736" s="12">
        <f t="shared" ref="M736:M743" si="946">+G736*3.04%</f>
        <v>1520</v>
      </c>
      <c r="N736" s="12">
        <f t="shared" ref="N736" si="947">G736*7.09%</f>
        <v>3545.0000000000005</v>
      </c>
      <c r="O736" s="35">
        <v>1350.12</v>
      </c>
      <c r="P736" s="12">
        <f t="shared" ref="P736" si="948">J736+K736+L736+M736+N736</f>
        <v>10625</v>
      </c>
      <c r="Q736" s="35">
        <v>0</v>
      </c>
      <c r="R736" s="12">
        <f t="shared" ref="R736:R797" si="949">+J736+M736+O736+Q736+H736+I736</f>
        <v>11086.189999999999</v>
      </c>
      <c r="S736" s="12">
        <f t="shared" ref="S736" si="950">+N736+L736+K736</f>
        <v>7670</v>
      </c>
      <c r="T736" s="28">
        <f t="shared" si="857"/>
        <v>38913.81</v>
      </c>
    </row>
    <row r="737" spans="1:20" s="13" customFormat="1" ht="12">
      <c r="A737" s="10">
        <f t="shared" si="940"/>
        <v>715</v>
      </c>
      <c r="B737" s="23" t="s">
        <v>302</v>
      </c>
      <c r="C737" s="11" t="s">
        <v>845</v>
      </c>
      <c r="D737" s="11" t="s">
        <v>135</v>
      </c>
      <c r="E737" s="10" t="s">
        <v>27</v>
      </c>
      <c r="F737" s="10" t="s">
        <v>39</v>
      </c>
      <c r="G737" s="12">
        <v>115000</v>
      </c>
      <c r="H737" s="12">
        <v>15633.74</v>
      </c>
      <c r="I737" s="12">
        <v>0</v>
      </c>
      <c r="J737" s="12">
        <f t="shared" si="935"/>
        <v>3300.5</v>
      </c>
      <c r="K737" s="12">
        <f t="shared" ref="K737:K743" si="951">G737*7.1%</f>
        <v>8164.9999999999991</v>
      </c>
      <c r="L737" s="12">
        <f t="shared" ref="L737" si="952">62400*1.15%</f>
        <v>717.6</v>
      </c>
      <c r="M737" s="12">
        <f t="shared" si="946"/>
        <v>3496</v>
      </c>
      <c r="N737" s="12">
        <f t="shared" ref="N737:N743" si="953">G737*7.09%</f>
        <v>8153.5000000000009</v>
      </c>
      <c r="O737" s="37">
        <v>0</v>
      </c>
      <c r="P737" s="12">
        <f t="shared" ref="P737:P743" si="954">J737+K737+L737+M737+N737</f>
        <v>23832.600000000002</v>
      </c>
      <c r="Q737" s="37">
        <v>56522.38</v>
      </c>
      <c r="R737" s="28">
        <f t="shared" si="949"/>
        <v>78952.62</v>
      </c>
      <c r="S737" s="28">
        <f t="shared" ref="S737:S743" si="955">+N737+L737+K737</f>
        <v>17036.099999999999</v>
      </c>
      <c r="T737" s="28">
        <f t="shared" si="857"/>
        <v>36047.380000000005</v>
      </c>
    </row>
    <row r="738" spans="1:20" s="13" customFormat="1" ht="12">
      <c r="A738" s="10">
        <f t="shared" si="940"/>
        <v>716</v>
      </c>
      <c r="B738" s="23" t="s">
        <v>302</v>
      </c>
      <c r="C738" s="11" t="s">
        <v>846</v>
      </c>
      <c r="D738" s="11" t="s">
        <v>953</v>
      </c>
      <c r="E738" s="10" t="s">
        <v>43</v>
      </c>
      <c r="F738" s="10" t="s">
        <v>28</v>
      </c>
      <c r="G738" s="12">
        <v>47250</v>
      </c>
      <c r="H738" s="12">
        <v>1263.3599999999999</v>
      </c>
      <c r="I738" s="12">
        <v>0</v>
      </c>
      <c r="J738" s="12">
        <f t="shared" si="935"/>
        <v>1356.075</v>
      </c>
      <c r="K738" s="12">
        <f t="shared" si="951"/>
        <v>3354.7499999999995</v>
      </c>
      <c r="L738" s="12">
        <f t="shared" ref="L738:L743" si="956">G738*1.15%</f>
        <v>543.375</v>
      </c>
      <c r="M738" s="12">
        <f t="shared" si="946"/>
        <v>1436.4</v>
      </c>
      <c r="N738" s="12">
        <f t="shared" si="953"/>
        <v>3350.0250000000001</v>
      </c>
      <c r="O738" s="35">
        <v>1350.12</v>
      </c>
      <c r="P738" s="12">
        <f t="shared" si="954"/>
        <v>10040.625</v>
      </c>
      <c r="Q738" s="35">
        <v>0</v>
      </c>
      <c r="R738" s="12">
        <f t="shared" si="949"/>
        <v>5405.9549999999999</v>
      </c>
      <c r="S738" s="12">
        <f t="shared" si="955"/>
        <v>7248.15</v>
      </c>
      <c r="T738" s="28">
        <f t="shared" si="857"/>
        <v>41844.044999999998</v>
      </c>
    </row>
    <row r="739" spans="1:20" s="13" customFormat="1" ht="12">
      <c r="A739" s="10">
        <f t="shared" si="940"/>
        <v>717</v>
      </c>
      <c r="B739" s="23" t="s">
        <v>302</v>
      </c>
      <c r="C739" s="11" t="s">
        <v>847</v>
      </c>
      <c r="D739" s="11" t="s">
        <v>62</v>
      </c>
      <c r="E739" s="10" t="s">
        <v>27</v>
      </c>
      <c r="F739" s="10" t="s">
        <v>28</v>
      </c>
      <c r="G739" s="12">
        <v>40000</v>
      </c>
      <c r="H739" s="12">
        <v>442.65</v>
      </c>
      <c r="I739" s="12">
        <v>0</v>
      </c>
      <c r="J739" s="12">
        <f t="shared" si="935"/>
        <v>1148</v>
      </c>
      <c r="K739" s="12">
        <f t="shared" si="951"/>
        <v>2839.9999999999995</v>
      </c>
      <c r="L739" s="12">
        <f t="shared" si="956"/>
        <v>460</v>
      </c>
      <c r="M739" s="12">
        <f t="shared" si="946"/>
        <v>1216</v>
      </c>
      <c r="N739" s="12">
        <f t="shared" si="953"/>
        <v>2836</v>
      </c>
      <c r="O739" s="37">
        <v>0</v>
      </c>
      <c r="P739" s="12">
        <f t="shared" si="954"/>
        <v>8500</v>
      </c>
      <c r="Q739" s="35">
        <v>0</v>
      </c>
      <c r="R739" s="12">
        <f t="shared" si="949"/>
        <v>2806.65</v>
      </c>
      <c r="S739" s="12">
        <f t="shared" si="955"/>
        <v>6136</v>
      </c>
      <c r="T739" s="28">
        <f t="shared" ref="T739:T801" si="957">+G739-R739</f>
        <v>37193.35</v>
      </c>
    </row>
    <row r="740" spans="1:20" s="13" customFormat="1" ht="12">
      <c r="A740" s="10">
        <f t="shared" si="940"/>
        <v>718</v>
      </c>
      <c r="B740" s="23" t="s">
        <v>302</v>
      </c>
      <c r="C740" s="11" t="s">
        <v>848</v>
      </c>
      <c r="D740" s="11" t="s">
        <v>62</v>
      </c>
      <c r="E740" s="10" t="s">
        <v>27</v>
      </c>
      <c r="F740" s="10" t="s">
        <v>28</v>
      </c>
      <c r="G740" s="12">
        <v>40000</v>
      </c>
      <c r="H740" s="12">
        <v>442.65</v>
      </c>
      <c r="I740" s="12">
        <v>0</v>
      </c>
      <c r="J740" s="12">
        <f t="shared" si="935"/>
        <v>1148</v>
      </c>
      <c r="K740" s="12">
        <f t="shared" si="951"/>
        <v>2839.9999999999995</v>
      </c>
      <c r="L740" s="12">
        <f t="shared" si="956"/>
        <v>460</v>
      </c>
      <c r="M740" s="12">
        <f t="shared" si="946"/>
        <v>1216</v>
      </c>
      <c r="N740" s="12">
        <f t="shared" si="953"/>
        <v>2836</v>
      </c>
      <c r="O740" s="37">
        <v>0</v>
      </c>
      <c r="P740" s="12">
        <f t="shared" si="954"/>
        <v>8500</v>
      </c>
      <c r="Q740" s="35">
        <v>0</v>
      </c>
      <c r="R740" s="12">
        <f t="shared" si="949"/>
        <v>2806.65</v>
      </c>
      <c r="S740" s="12">
        <f t="shared" si="955"/>
        <v>6136</v>
      </c>
      <c r="T740" s="28">
        <f t="shared" si="957"/>
        <v>37193.35</v>
      </c>
    </row>
    <row r="741" spans="1:20" s="30" customFormat="1" ht="12">
      <c r="A741" s="10">
        <f t="shared" si="940"/>
        <v>719</v>
      </c>
      <c r="B741" s="23" t="s">
        <v>302</v>
      </c>
      <c r="C741" s="11" t="s">
        <v>849</v>
      </c>
      <c r="D741" s="11" t="s">
        <v>62</v>
      </c>
      <c r="E741" s="10" t="s">
        <v>27</v>
      </c>
      <c r="F741" s="10" t="s">
        <v>28</v>
      </c>
      <c r="G741" s="12">
        <v>34500</v>
      </c>
      <c r="H741" s="12">
        <v>0</v>
      </c>
      <c r="I741" s="12">
        <v>0</v>
      </c>
      <c r="J741" s="12">
        <f t="shared" si="935"/>
        <v>990.15</v>
      </c>
      <c r="K741" s="12">
        <f t="shared" si="951"/>
        <v>2449.5</v>
      </c>
      <c r="L741" s="12">
        <f t="shared" si="956"/>
        <v>396.75</v>
      </c>
      <c r="M741" s="12">
        <f t="shared" si="946"/>
        <v>1048.8</v>
      </c>
      <c r="N741" s="12">
        <f t="shared" si="953"/>
        <v>2446.0500000000002</v>
      </c>
      <c r="O741" s="37">
        <v>0</v>
      </c>
      <c r="P741" s="12">
        <f t="shared" si="954"/>
        <v>7331.25</v>
      </c>
      <c r="Q741" s="35">
        <v>0</v>
      </c>
      <c r="R741" s="12">
        <f t="shared" si="949"/>
        <v>2038.9499999999998</v>
      </c>
      <c r="S741" s="12">
        <f t="shared" si="955"/>
        <v>5292.3</v>
      </c>
      <c r="T741" s="28">
        <f t="shared" si="957"/>
        <v>32461.05</v>
      </c>
    </row>
    <row r="742" spans="1:20" s="30" customFormat="1" ht="12">
      <c r="A742" s="10">
        <f t="shared" si="940"/>
        <v>720</v>
      </c>
      <c r="B742" s="23" t="s">
        <v>302</v>
      </c>
      <c r="C742" s="11" t="s">
        <v>850</v>
      </c>
      <c r="D742" s="11" t="s">
        <v>62</v>
      </c>
      <c r="E742" s="10" t="s">
        <v>27</v>
      </c>
      <c r="F742" s="10" t="s">
        <v>39</v>
      </c>
      <c r="G742" s="12">
        <v>30000</v>
      </c>
      <c r="H742" s="12">
        <v>0</v>
      </c>
      <c r="I742" s="12">
        <v>0</v>
      </c>
      <c r="J742" s="12">
        <f t="shared" si="935"/>
        <v>861</v>
      </c>
      <c r="K742" s="12">
        <f t="shared" si="951"/>
        <v>2130</v>
      </c>
      <c r="L742" s="12">
        <f t="shared" si="956"/>
        <v>345</v>
      </c>
      <c r="M742" s="12">
        <f t="shared" si="946"/>
        <v>912</v>
      </c>
      <c r="N742" s="12">
        <f t="shared" si="953"/>
        <v>2127</v>
      </c>
      <c r="O742" s="37">
        <v>0</v>
      </c>
      <c r="P742" s="12">
        <f t="shared" si="954"/>
        <v>6375</v>
      </c>
      <c r="Q742" s="35">
        <v>0</v>
      </c>
      <c r="R742" s="12">
        <f t="shared" si="949"/>
        <v>1773</v>
      </c>
      <c r="S742" s="12">
        <f t="shared" si="955"/>
        <v>4602</v>
      </c>
      <c r="T742" s="28">
        <f t="shared" si="957"/>
        <v>28227</v>
      </c>
    </row>
    <row r="743" spans="1:20" s="13" customFormat="1" ht="12">
      <c r="A743" s="10">
        <f t="shared" si="940"/>
        <v>721</v>
      </c>
      <c r="B743" s="23" t="s">
        <v>302</v>
      </c>
      <c r="C743" s="11" t="s">
        <v>851</v>
      </c>
      <c r="D743" s="11" t="s">
        <v>110</v>
      </c>
      <c r="E743" s="10" t="s">
        <v>27</v>
      </c>
      <c r="F743" s="10" t="s">
        <v>28</v>
      </c>
      <c r="G743" s="12">
        <v>30000</v>
      </c>
      <c r="H743" s="12">
        <v>0</v>
      </c>
      <c r="I743" s="12">
        <v>0</v>
      </c>
      <c r="J743" s="12">
        <f t="shared" si="935"/>
        <v>861</v>
      </c>
      <c r="K743" s="12">
        <f t="shared" si="951"/>
        <v>2130</v>
      </c>
      <c r="L743" s="12">
        <f t="shared" si="956"/>
        <v>345</v>
      </c>
      <c r="M743" s="12">
        <f t="shared" si="946"/>
        <v>912</v>
      </c>
      <c r="N743" s="12">
        <f t="shared" si="953"/>
        <v>2127</v>
      </c>
      <c r="O743" s="37">
        <v>0</v>
      </c>
      <c r="P743" s="12">
        <f t="shared" si="954"/>
        <v>6375</v>
      </c>
      <c r="Q743" s="35">
        <v>0</v>
      </c>
      <c r="R743" s="12">
        <f t="shared" si="949"/>
        <v>1773</v>
      </c>
      <c r="S743" s="12">
        <f t="shared" si="955"/>
        <v>4602</v>
      </c>
      <c r="T743" s="28">
        <f t="shared" si="957"/>
        <v>28227</v>
      </c>
    </row>
    <row r="744" spans="1:20" s="13" customFormat="1" ht="12">
      <c r="A744" s="10">
        <f t="shared" si="940"/>
        <v>722</v>
      </c>
      <c r="B744" s="23" t="s">
        <v>302</v>
      </c>
      <c r="C744" s="36" t="s">
        <v>1053</v>
      </c>
      <c r="D744" s="36" t="s">
        <v>62</v>
      </c>
      <c r="E744" s="15" t="s">
        <v>27</v>
      </c>
      <c r="F744" s="15" t="s">
        <v>39</v>
      </c>
      <c r="G744" s="28">
        <v>30000</v>
      </c>
      <c r="H744" s="28">
        <v>0</v>
      </c>
      <c r="I744" s="28">
        <v>0</v>
      </c>
      <c r="J744" s="28">
        <f>+G744*2.87%</f>
        <v>861</v>
      </c>
      <c r="K744" s="28">
        <f>G744*7.1%</f>
        <v>2130</v>
      </c>
      <c r="L744" s="28">
        <f>G744*1.15%</f>
        <v>345</v>
      </c>
      <c r="M744" s="28">
        <f>+G744*3.04%</f>
        <v>912</v>
      </c>
      <c r="N744" s="28">
        <f>G744*7.09%</f>
        <v>2127</v>
      </c>
      <c r="O744" s="37">
        <v>0</v>
      </c>
      <c r="P744" s="28">
        <f>J744+K744+L744+M744+N744</f>
        <v>6375</v>
      </c>
      <c r="Q744" s="37">
        <v>0</v>
      </c>
      <c r="R744" s="28">
        <f>+J744+M744+O744+Q744+H744+I744</f>
        <v>1773</v>
      </c>
      <c r="S744" s="28">
        <f>+N744+L744+K744</f>
        <v>4602</v>
      </c>
      <c r="T744" s="28">
        <f>+G744-R744</f>
        <v>28227</v>
      </c>
    </row>
    <row r="745" spans="1:20" s="13" customFormat="1" ht="12">
      <c r="A745" s="10">
        <f t="shared" si="940"/>
        <v>723</v>
      </c>
      <c r="B745" s="23" t="s">
        <v>302</v>
      </c>
      <c r="C745" s="36" t="s">
        <v>1088</v>
      </c>
      <c r="D745" s="36" t="s">
        <v>62</v>
      </c>
      <c r="E745" s="15" t="s">
        <v>27</v>
      </c>
      <c r="F745" s="15" t="s">
        <v>28</v>
      </c>
      <c r="G745" s="28">
        <v>30000</v>
      </c>
      <c r="H745" s="28">
        <v>0</v>
      </c>
      <c r="I745" s="28">
        <v>0</v>
      </c>
      <c r="J745" s="28">
        <f>+G745*2.87%</f>
        <v>861</v>
      </c>
      <c r="K745" s="28">
        <f>G745*7.1%</f>
        <v>2130</v>
      </c>
      <c r="L745" s="28">
        <f>G745*1.15%</f>
        <v>345</v>
      </c>
      <c r="M745" s="28">
        <f>+G745*3.04%</f>
        <v>912</v>
      </c>
      <c r="N745" s="28">
        <f>G745*7.09%</f>
        <v>2127</v>
      </c>
      <c r="O745" s="37"/>
      <c r="P745" s="28">
        <f>J745+K745+L745+M745+N745</f>
        <v>6375</v>
      </c>
      <c r="Q745" s="37">
        <v>0</v>
      </c>
      <c r="R745" s="28">
        <f>+J745+M745+O745+Q745+H745+I745</f>
        <v>1773</v>
      </c>
      <c r="S745" s="28">
        <f>+N745+L745+K745</f>
        <v>4602</v>
      </c>
      <c r="T745" s="28">
        <f>+G745-R745</f>
        <v>28227</v>
      </c>
    </row>
    <row r="746" spans="1:20" s="13" customFormat="1" ht="12">
      <c r="A746" s="10">
        <f t="shared" si="940"/>
        <v>724</v>
      </c>
      <c r="B746" s="23" t="s">
        <v>319</v>
      </c>
      <c r="C746" s="11" t="s">
        <v>852</v>
      </c>
      <c r="D746" s="11" t="s">
        <v>208</v>
      </c>
      <c r="E746" s="10" t="s">
        <v>27</v>
      </c>
      <c r="F746" s="10" t="s">
        <v>28</v>
      </c>
      <c r="G746" s="12">
        <v>31500</v>
      </c>
      <c r="H746" s="12">
        <v>0</v>
      </c>
      <c r="I746" s="12">
        <v>0</v>
      </c>
      <c r="J746" s="12">
        <f t="shared" si="935"/>
        <v>904.05</v>
      </c>
      <c r="K746" s="12">
        <f t="shared" ref="K746:K794" si="958">G746*7.1%</f>
        <v>2236.5</v>
      </c>
      <c r="L746" s="12">
        <f t="shared" ref="L746:L794" si="959">G746*1.15%</f>
        <v>362.25</v>
      </c>
      <c r="M746" s="12">
        <f t="shared" ref="M746:M794" si="960">+G746*3.04%</f>
        <v>957.6</v>
      </c>
      <c r="N746" s="12">
        <f t="shared" ref="N746:N794" si="961">G746*7.09%</f>
        <v>2233.3500000000004</v>
      </c>
      <c r="O746" s="37">
        <v>0</v>
      </c>
      <c r="P746" s="12">
        <f t="shared" ref="P746:P794" si="962">J746+K746+L746+M746+N746</f>
        <v>6693.7500000000009</v>
      </c>
      <c r="Q746" s="35">
        <v>0</v>
      </c>
      <c r="R746" s="12">
        <f t="shared" si="949"/>
        <v>1861.65</v>
      </c>
      <c r="S746" s="12">
        <f t="shared" ref="S746:S794" si="963">+N746+L746+K746</f>
        <v>4832.1000000000004</v>
      </c>
      <c r="T746" s="28">
        <f t="shared" si="957"/>
        <v>29638.35</v>
      </c>
    </row>
    <row r="747" spans="1:20" s="13" customFormat="1" ht="12">
      <c r="A747" s="10">
        <f t="shared" si="940"/>
        <v>725</v>
      </c>
      <c r="B747" s="23" t="s">
        <v>319</v>
      </c>
      <c r="C747" s="11" t="s">
        <v>853</v>
      </c>
      <c r="D747" s="11" t="s">
        <v>159</v>
      </c>
      <c r="E747" s="10" t="s">
        <v>27</v>
      </c>
      <c r="F747" s="10" t="s">
        <v>39</v>
      </c>
      <c r="G747" s="12">
        <v>30000</v>
      </c>
      <c r="H747" s="12">
        <v>0</v>
      </c>
      <c r="I747" s="12">
        <v>0</v>
      </c>
      <c r="J747" s="12">
        <f t="shared" si="935"/>
        <v>861</v>
      </c>
      <c r="K747" s="12">
        <f t="shared" si="958"/>
        <v>2130</v>
      </c>
      <c r="L747" s="12">
        <f t="shared" si="959"/>
        <v>345</v>
      </c>
      <c r="M747" s="12">
        <f t="shared" si="960"/>
        <v>912</v>
      </c>
      <c r="N747" s="12">
        <f t="shared" si="961"/>
        <v>2127</v>
      </c>
      <c r="O747" s="37">
        <v>0</v>
      </c>
      <c r="P747" s="12">
        <f t="shared" si="962"/>
        <v>6375</v>
      </c>
      <c r="Q747" s="35">
        <v>0</v>
      </c>
      <c r="R747" s="12">
        <f t="shared" si="949"/>
        <v>1773</v>
      </c>
      <c r="S747" s="12">
        <f t="shared" si="963"/>
        <v>4602</v>
      </c>
      <c r="T747" s="28">
        <f t="shared" si="957"/>
        <v>28227</v>
      </c>
    </row>
    <row r="748" spans="1:20" s="13" customFormat="1" ht="12">
      <c r="A748" s="10">
        <f t="shared" si="940"/>
        <v>726</v>
      </c>
      <c r="B748" s="23" t="s">
        <v>319</v>
      </c>
      <c r="C748" s="11" t="s">
        <v>854</v>
      </c>
      <c r="D748" s="11" t="s">
        <v>159</v>
      </c>
      <c r="E748" s="10" t="s">
        <v>27</v>
      </c>
      <c r="F748" s="10" t="s">
        <v>28</v>
      </c>
      <c r="G748" s="12">
        <v>30000</v>
      </c>
      <c r="H748" s="12">
        <v>0</v>
      </c>
      <c r="I748" s="12">
        <v>0</v>
      </c>
      <c r="J748" s="12">
        <f t="shared" si="935"/>
        <v>861</v>
      </c>
      <c r="K748" s="12">
        <f t="shared" si="958"/>
        <v>2130</v>
      </c>
      <c r="L748" s="12">
        <f t="shared" si="959"/>
        <v>345</v>
      </c>
      <c r="M748" s="12">
        <f t="shared" si="960"/>
        <v>912</v>
      </c>
      <c r="N748" s="12">
        <f t="shared" si="961"/>
        <v>2127</v>
      </c>
      <c r="O748" s="37">
        <v>0</v>
      </c>
      <c r="P748" s="12">
        <f t="shared" si="962"/>
        <v>6375</v>
      </c>
      <c r="Q748" s="35">
        <v>0</v>
      </c>
      <c r="R748" s="12">
        <f t="shared" si="949"/>
        <v>1773</v>
      </c>
      <c r="S748" s="12">
        <f t="shared" si="963"/>
        <v>4602</v>
      </c>
      <c r="T748" s="28">
        <f t="shared" si="957"/>
        <v>28227</v>
      </c>
    </row>
    <row r="749" spans="1:20" s="13" customFormat="1" ht="12">
      <c r="A749" s="10">
        <f t="shared" si="940"/>
        <v>727</v>
      </c>
      <c r="B749" s="23" t="s">
        <v>319</v>
      </c>
      <c r="C749" s="11" t="s">
        <v>855</v>
      </c>
      <c r="D749" s="11" t="s">
        <v>38</v>
      </c>
      <c r="E749" s="10" t="s">
        <v>27</v>
      </c>
      <c r="F749" s="10" t="s">
        <v>39</v>
      </c>
      <c r="G749" s="12">
        <v>34000</v>
      </c>
      <c r="H749" s="12">
        <v>0</v>
      </c>
      <c r="I749" s="12">
        <v>0</v>
      </c>
      <c r="J749" s="12">
        <f t="shared" si="935"/>
        <v>975.8</v>
      </c>
      <c r="K749" s="12">
        <f t="shared" si="958"/>
        <v>2414</v>
      </c>
      <c r="L749" s="12">
        <f t="shared" si="959"/>
        <v>391</v>
      </c>
      <c r="M749" s="12">
        <f t="shared" si="960"/>
        <v>1033.5999999999999</v>
      </c>
      <c r="N749" s="12">
        <f t="shared" si="961"/>
        <v>2410.6000000000004</v>
      </c>
      <c r="O749" s="37">
        <v>0</v>
      </c>
      <c r="P749" s="12">
        <f t="shared" si="962"/>
        <v>7225</v>
      </c>
      <c r="Q749" s="37">
        <v>3106</v>
      </c>
      <c r="R749" s="28">
        <f t="shared" si="949"/>
        <v>5115.3999999999996</v>
      </c>
      <c r="S749" s="28">
        <f t="shared" si="963"/>
        <v>5215.6000000000004</v>
      </c>
      <c r="T749" s="28">
        <f t="shared" si="957"/>
        <v>28884.6</v>
      </c>
    </row>
    <row r="750" spans="1:20" s="13" customFormat="1" ht="12">
      <c r="A750" s="10">
        <f t="shared" si="940"/>
        <v>728</v>
      </c>
      <c r="B750" s="23" t="s">
        <v>319</v>
      </c>
      <c r="C750" s="11" t="s">
        <v>856</v>
      </c>
      <c r="D750" s="11" t="s">
        <v>38</v>
      </c>
      <c r="E750" s="10" t="s">
        <v>27</v>
      </c>
      <c r="F750" s="10" t="s">
        <v>39</v>
      </c>
      <c r="G750" s="12">
        <f>38220+1780</f>
        <v>40000</v>
      </c>
      <c r="H750" s="12">
        <v>442.65</v>
      </c>
      <c r="I750" s="12">
        <v>0</v>
      </c>
      <c r="J750" s="12">
        <f t="shared" si="935"/>
        <v>1148</v>
      </c>
      <c r="K750" s="12">
        <f t="shared" si="958"/>
        <v>2839.9999999999995</v>
      </c>
      <c r="L750" s="12">
        <f t="shared" si="959"/>
        <v>460</v>
      </c>
      <c r="M750" s="12">
        <f t="shared" si="960"/>
        <v>1216</v>
      </c>
      <c r="N750" s="12">
        <f t="shared" si="961"/>
        <v>2836</v>
      </c>
      <c r="O750" s="37">
        <v>0</v>
      </c>
      <c r="P750" s="12">
        <f t="shared" si="962"/>
        <v>8500</v>
      </c>
      <c r="Q750" s="35">
        <v>23577.15</v>
      </c>
      <c r="R750" s="12">
        <f t="shared" si="949"/>
        <v>26383.800000000003</v>
      </c>
      <c r="S750" s="12">
        <f t="shared" si="963"/>
        <v>6136</v>
      </c>
      <c r="T750" s="28">
        <f t="shared" si="957"/>
        <v>13616.199999999997</v>
      </c>
    </row>
    <row r="751" spans="1:20" s="13" customFormat="1" ht="12">
      <c r="A751" s="10">
        <f t="shared" si="940"/>
        <v>729</v>
      </c>
      <c r="B751" s="23" t="s">
        <v>319</v>
      </c>
      <c r="C751" s="11" t="s">
        <v>857</v>
      </c>
      <c r="D751" s="11" t="s">
        <v>327</v>
      </c>
      <c r="E751" s="10" t="s">
        <v>27</v>
      </c>
      <c r="F751" s="10" t="s">
        <v>39</v>
      </c>
      <c r="G751" s="12">
        <f>40000+5000</f>
        <v>45000</v>
      </c>
      <c r="H751" s="12">
        <v>945.81</v>
      </c>
      <c r="I751" s="12">
        <v>0</v>
      </c>
      <c r="J751" s="12">
        <f t="shared" si="935"/>
        <v>1291.5</v>
      </c>
      <c r="K751" s="12">
        <f t="shared" si="958"/>
        <v>3194.9999999999995</v>
      </c>
      <c r="L751" s="12">
        <f t="shared" si="959"/>
        <v>517.5</v>
      </c>
      <c r="M751" s="12">
        <f t="shared" si="960"/>
        <v>1368</v>
      </c>
      <c r="N751" s="12">
        <f t="shared" si="961"/>
        <v>3190.5</v>
      </c>
      <c r="O751" s="35">
        <v>1350.12</v>
      </c>
      <c r="P751" s="12">
        <f t="shared" si="962"/>
        <v>9562.5</v>
      </c>
      <c r="Q751" s="35">
        <v>0</v>
      </c>
      <c r="R751" s="12">
        <f t="shared" si="949"/>
        <v>4955.43</v>
      </c>
      <c r="S751" s="12">
        <f t="shared" si="963"/>
        <v>6903</v>
      </c>
      <c r="T751" s="28">
        <f t="shared" si="957"/>
        <v>40044.57</v>
      </c>
    </row>
    <row r="752" spans="1:20" s="13" customFormat="1" ht="12">
      <c r="A752" s="10">
        <f t="shared" si="940"/>
        <v>730</v>
      </c>
      <c r="B752" s="23" t="s">
        <v>319</v>
      </c>
      <c r="C752" s="11" t="s">
        <v>858</v>
      </c>
      <c r="D752" s="11" t="s">
        <v>330</v>
      </c>
      <c r="E752" s="10" t="s">
        <v>27</v>
      </c>
      <c r="F752" s="10" t="s">
        <v>28</v>
      </c>
      <c r="G752" s="12">
        <v>22000</v>
      </c>
      <c r="H752" s="12">
        <v>0</v>
      </c>
      <c r="I752" s="12">
        <v>0</v>
      </c>
      <c r="J752" s="12">
        <f t="shared" si="935"/>
        <v>631.4</v>
      </c>
      <c r="K752" s="12">
        <f t="shared" si="958"/>
        <v>1561.9999999999998</v>
      </c>
      <c r="L752" s="12">
        <f t="shared" si="959"/>
        <v>253</v>
      </c>
      <c r="M752" s="12">
        <f t="shared" si="960"/>
        <v>668.8</v>
      </c>
      <c r="N752" s="12">
        <f t="shared" si="961"/>
        <v>1559.8000000000002</v>
      </c>
      <c r="O752" s="35">
        <v>1350.12</v>
      </c>
      <c r="P752" s="12">
        <f t="shared" si="962"/>
        <v>4675</v>
      </c>
      <c r="Q752" s="37">
        <f>11005.95-O752</f>
        <v>9655.8300000000017</v>
      </c>
      <c r="R752" s="28">
        <f t="shared" si="949"/>
        <v>12306.150000000001</v>
      </c>
      <c r="S752" s="28">
        <f t="shared" si="963"/>
        <v>3374.8</v>
      </c>
      <c r="T752" s="28">
        <f t="shared" si="957"/>
        <v>9693.8499999999985</v>
      </c>
    </row>
    <row r="753" spans="1:20" s="13" customFormat="1" ht="12">
      <c r="A753" s="10">
        <f t="shared" si="940"/>
        <v>731</v>
      </c>
      <c r="B753" s="23" t="s">
        <v>319</v>
      </c>
      <c r="C753" s="11" t="s">
        <v>859</v>
      </c>
      <c r="D753" s="11" t="s">
        <v>330</v>
      </c>
      <c r="E753" s="10" t="s">
        <v>27</v>
      </c>
      <c r="F753" s="10" t="s">
        <v>28</v>
      </c>
      <c r="G753" s="12">
        <v>22000</v>
      </c>
      <c r="H753" s="12">
        <v>0</v>
      </c>
      <c r="I753" s="12">
        <v>0</v>
      </c>
      <c r="J753" s="12">
        <f t="shared" si="935"/>
        <v>631.4</v>
      </c>
      <c r="K753" s="12">
        <f t="shared" si="958"/>
        <v>1561.9999999999998</v>
      </c>
      <c r="L753" s="12">
        <f t="shared" si="959"/>
        <v>253</v>
      </c>
      <c r="M753" s="12">
        <f t="shared" si="960"/>
        <v>668.8</v>
      </c>
      <c r="N753" s="12">
        <f t="shared" si="961"/>
        <v>1559.8000000000002</v>
      </c>
      <c r="O753" s="37">
        <v>0</v>
      </c>
      <c r="P753" s="12">
        <f t="shared" si="962"/>
        <v>4675</v>
      </c>
      <c r="Q753" s="37">
        <v>14009.89</v>
      </c>
      <c r="R753" s="28">
        <f t="shared" si="949"/>
        <v>15310.09</v>
      </c>
      <c r="S753" s="28">
        <f t="shared" si="963"/>
        <v>3374.8</v>
      </c>
      <c r="T753" s="28">
        <f t="shared" si="957"/>
        <v>6689.91</v>
      </c>
    </row>
    <row r="754" spans="1:20" s="13" customFormat="1" ht="12">
      <c r="A754" s="10">
        <f t="shared" si="940"/>
        <v>732</v>
      </c>
      <c r="B754" s="23" t="s">
        <v>319</v>
      </c>
      <c r="C754" s="11" t="s">
        <v>860</v>
      </c>
      <c r="D754" s="11" t="s">
        <v>330</v>
      </c>
      <c r="E754" s="10" t="s">
        <v>27</v>
      </c>
      <c r="F754" s="10" t="s">
        <v>28</v>
      </c>
      <c r="G754" s="12">
        <v>22000</v>
      </c>
      <c r="H754" s="12">
        <v>0</v>
      </c>
      <c r="I754" s="12">
        <v>0</v>
      </c>
      <c r="J754" s="12">
        <f t="shared" si="935"/>
        <v>631.4</v>
      </c>
      <c r="K754" s="12">
        <f t="shared" si="958"/>
        <v>1561.9999999999998</v>
      </c>
      <c r="L754" s="12">
        <f t="shared" si="959"/>
        <v>253</v>
      </c>
      <c r="M754" s="12">
        <f t="shared" si="960"/>
        <v>668.8</v>
      </c>
      <c r="N754" s="12">
        <f t="shared" si="961"/>
        <v>1559.8000000000002</v>
      </c>
      <c r="O754" s="37">
        <v>0</v>
      </c>
      <c r="P754" s="12">
        <f t="shared" si="962"/>
        <v>4675</v>
      </c>
      <c r="Q754" s="37">
        <v>14342.21</v>
      </c>
      <c r="R754" s="28">
        <f t="shared" si="949"/>
        <v>15642.41</v>
      </c>
      <c r="S754" s="28">
        <f t="shared" si="963"/>
        <v>3374.8</v>
      </c>
      <c r="T754" s="28">
        <f t="shared" si="957"/>
        <v>6357.59</v>
      </c>
    </row>
    <row r="755" spans="1:20" s="13" customFormat="1" ht="12">
      <c r="A755" s="10">
        <f t="shared" si="940"/>
        <v>733</v>
      </c>
      <c r="B755" s="23" t="s">
        <v>319</v>
      </c>
      <c r="C755" s="11" t="s">
        <v>875</v>
      </c>
      <c r="D755" s="11" t="s">
        <v>932</v>
      </c>
      <c r="E755" s="10" t="s">
        <v>27</v>
      </c>
      <c r="F755" s="10" t="s">
        <v>28</v>
      </c>
      <c r="G755" s="12">
        <f>22000+6600</f>
        <v>28600</v>
      </c>
      <c r="H755" s="12">
        <v>0</v>
      </c>
      <c r="I755" s="12">
        <v>0</v>
      </c>
      <c r="J755" s="12">
        <f>+G755*2.87%</f>
        <v>820.82</v>
      </c>
      <c r="K755" s="12">
        <f>G755*7.1%</f>
        <v>2030.6</v>
      </c>
      <c r="L755" s="12">
        <f>G755*1.15%</f>
        <v>328.9</v>
      </c>
      <c r="M755" s="12">
        <f>+G755*3.04%</f>
        <v>869.44</v>
      </c>
      <c r="N755" s="12">
        <f>G755*7.09%</f>
        <v>2027.7400000000002</v>
      </c>
      <c r="O755" s="37">
        <v>0</v>
      </c>
      <c r="P755" s="12">
        <f>J755+K755+L755+M755+N755</f>
        <v>6077.5</v>
      </c>
      <c r="Q755" s="37">
        <v>6159.84</v>
      </c>
      <c r="R755" s="28">
        <f>+J755+M755+O755+Q755+H755+I755</f>
        <v>7850.1</v>
      </c>
      <c r="S755" s="28">
        <f>+N755+L755+K755</f>
        <v>4387.24</v>
      </c>
      <c r="T755" s="28">
        <f>+G755-R755</f>
        <v>20749.900000000001</v>
      </c>
    </row>
    <row r="756" spans="1:20" s="13" customFormat="1" ht="12">
      <c r="A756" s="10">
        <f t="shared" si="940"/>
        <v>734</v>
      </c>
      <c r="B756" s="23" t="s">
        <v>319</v>
      </c>
      <c r="C756" s="11" t="s">
        <v>878</v>
      </c>
      <c r="D756" s="11" t="s">
        <v>932</v>
      </c>
      <c r="E756" s="10" t="s">
        <v>27</v>
      </c>
      <c r="F756" s="10" t="s">
        <v>39</v>
      </c>
      <c r="G756" s="12">
        <f>22000+6600</f>
        <v>28600</v>
      </c>
      <c r="H756" s="12">
        <v>0</v>
      </c>
      <c r="I756" s="12">
        <v>0</v>
      </c>
      <c r="J756" s="12">
        <f>+G756*2.87%</f>
        <v>820.82</v>
      </c>
      <c r="K756" s="12">
        <f>G756*7.1%</f>
        <v>2030.6</v>
      </c>
      <c r="L756" s="12">
        <f>G756*1.15%</f>
        <v>328.9</v>
      </c>
      <c r="M756" s="12">
        <f>+G756*3.04%</f>
        <v>869.44</v>
      </c>
      <c r="N756" s="12">
        <f>G756*7.09%</f>
        <v>2027.7400000000002</v>
      </c>
      <c r="O756" s="37">
        <v>0</v>
      </c>
      <c r="P756" s="12">
        <f>J756+K756+L756+M756+N756</f>
        <v>6077.5</v>
      </c>
      <c r="Q756" s="35">
        <v>4546</v>
      </c>
      <c r="R756" s="12">
        <f>+J756+M756+O756+Q756+H756+I756</f>
        <v>6236.26</v>
      </c>
      <c r="S756" s="12">
        <f>+N756+L756+K756</f>
        <v>4387.24</v>
      </c>
      <c r="T756" s="28">
        <f>+G756-R756</f>
        <v>22363.739999999998</v>
      </c>
    </row>
    <row r="757" spans="1:20" s="13" customFormat="1" ht="12">
      <c r="A757" s="10">
        <f t="shared" si="940"/>
        <v>735</v>
      </c>
      <c r="B757" s="23" t="s">
        <v>319</v>
      </c>
      <c r="C757" s="11" t="s">
        <v>880</v>
      </c>
      <c r="D757" s="11" t="s">
        <v>932</v>
      </c>
      <c r="E757" s="10" t="s">
        <v>27</v>
      </c>
      <c r="F757" s="10" t="s">
        <v>28</v>
      </c>
      <c r="G757" s="12">
        <f>22000+6600</f>
        <v>28600</v>
      </c>
      <c r="H757" s="12">
        <v>0</v>
      </c>
      <c r="I757" s="12">
        <v>0</v>
      </c>
      <c r="J757" s="12">
        <f>+G757*2.87%</f>
        <v>820.82</v>
      </c>
      <c r="K757" s="12">
        <f>G757*7.1%</f>
        <v>2030.6</v>
      </c>
      <c r="L757" s="12">
        <f>G757*1.15%</f>
        <v>328.9</v>
      </c>
      <c r="M757" s="12">
        <f>+G757*3.04%</f>
        <v>869.44</v>
      </c>
      <c r="N757" s="12">
        <f>G757*7.09%</f>
        <v>2027.7400000000002</v>
      </c>
      <c r="O757" s="37">
        <v>0</v>
      </c>
      <c r="P757" s="12">
        <f>J757+K757+L757+M757+N757</f>
        <v>6077.5</v>
      </c>
      <c r="Q757" s="35">
        <v>4246</v>
      </c>
      <c r="R757" s="12">
        <f>+J757+M757+O757+Q757+H757+I757</f>
        <v>5936.26</v>
      </c>
      <c r="S757" s="12">
        <f>+N757+L757+K757</f>
        <v>4387.24</v>
      </c>
      <c r="T757" s="28">
        <f>+G757-R757</f>
        <v>22663.739999999998</v>
      </c>
    </row>
    <row r="758" spans="1:20" s="13" customFormat="1" ht="12">
      <c r="A758" s="10">
        <f t="shared" si="940"/>
        <v>736</v>
      </c>
      <c r="B758" s="23" t="s">
        <v>319</v>
      </c>
      <c r="C758" s="11" t="s">
        <v>861</v>
      </c>
      <c r="D758" s="11" t="s">
        <v>164</v>
      </c>
      <c r="E758" s="10" t="s">
        <v>27</v>
      </c>
      <c r="F758" s="10" t="s">
        <v>28</v>
      </c>
      <c r="G758" s="12">
        <v>22000</v>
      </c>
      <c r="H758" s="12">
        <v>0</v>
      </c>
      <c r="I758" s="12">
        <v>0</v>
      </c>
      <c r="J758" s="12">
        <f t="shared" si="935"/>
        <v>631.4</v>
      </c>
      <c r="K758" s="12">
        <f t="shared" si="958"/>
        <v>1561.9999999999998</v>
      </c>
      <c r="L758" s="12">
        <f t="shared" si="959"/>
        <v>253</v>
      </c>
      <c r="M758" s="12">
        <f t="shared" si="960"/>
        <v>668.8</v>
      </c>
      <c r="N758" s="12">
        <f t="shared" si="961"/>
        <v>1559.8000000000002</v>
      </c>
      <c r="O758" s="37">
        <v>0</v>
      </c>
      <c r="P758" s="12">
        <f t="shared" si="962"/>
        <v>4675</v>
      </c>
      <c r="Q758" s="35">
        <v>706</v>
      </c>
      <c r="R758" s="12">
        <f t="shared" si="949"/>
        <v>2006.1999999999998</v>
      </c>
      <c r="S758" s="12">
        <f t="shared" si="963"/>
        <v>3374.8</v>
      </c>
      <c r="T758" s="28">
        <f t="shared" si="957"/>
        <v>19993.8</v>
      </c>
    </row>
    <row r="759" spans="1:20" s="13" customFormat="1" ht="12">
      <c r="A759" s="10">
        <f t="shared" si="940"/>
        <v>737</v>
      </c>
      <c r="B759" s="23" t="s">
        <v>319</v>
      </c>
      <c r="C759" s="11" t="s">
        <v>862</v>
      </c>
      <c r="D759" s="11" t="s">
        <v>164</v>
      </c>
      <c r="E759" s="10" t="s">
        <v>27</v>
      </c>
      <c r="F759" s="10" t="s">
        <v>28</v>
      </c>
      <c r="G759" s="12">
        <v>22000</v>
      </c>
      <c r="H759" s="12">
        <v>0</v>
      </c>
      <c r="I759" s="12">
        <v>0</v>
      </c>
      <c r="J759" s="12">
        <f t="shared" si="935"/>
        <v>631.4</v>
      </c>
      <c r="K759" s="12">
        <f t="shared" si="958"/>
        <v>1561.9999999999998</v>
      </c>
      <c r="L759" s="12">
        <f t="shared" si="959"/>
        <v>253</v>
      </c>
      <c r="M759" s="12">
        <f t="shared" si="960"/>
        <v>668.8</v>
      </c>
      <c r="N759" s="12">
        <f t="shared" si="961"/>
        <v>1559.8000000000002</v>
      </c>
      <c r="O759" s="37">
        <v>0</v>
      </c>
      <c r="P759" s="12">
        <f t="shared" si="962"/>
        <v>4675</v>
      </c>
      <c r="Q759" s="35">
        <v>5896</v>
      </c>
      <c r="R759" s="12">
        <f t="shared" si="949"/>
        <v>7196.2</v>
      </c>
      <c r="S759" s="12">
        <f t="shared" si="963"/>
        <v>3374.8</v>
      </c>
      <c r="T759" s="28">
        <f t="shared" si="957"/>
        <v>14803.8</v>
      </c>
    </row>
    <row r="760" spans="1:20" s="13" customFormat="1" ht="12">
      <c r="A760" s="10">
        <f t="shared" si="940"/>
        <v>738</v>
      </c>
      <c r="B760" s="23" t="s">
        <v>319</v>
      </c>
      <c r="C760" s="11" t="s">
        <v>863</v>
      </c>
      <c r="D760" s="11" t="s">
        <v>164</v>
      </c>
      <c r="E760" s="10" t="s">
        <v>27</v>
      </c>
      <c r="F760" s="10" t="s">
        <v>28</v>
      </c>
      <c r="G760" s="12">
        <v>22000</v>
      </c>
      <c r="H760" s="12">
        <v>0</v>
      </c>
      <c r="I760" s="12">
        <v>0</v>
      </c>
      <c r="J760" s="12">
        <f t="shared" si="935"/>
        <v>631.4</v>
      </c>
      <c r="K760" s="12">
        <f t="shared" si="958"/>
        <v>1561.9999999999998</v>
      </c>
      <c r="L760" s="12">
        <f t="shared" si="959"/>
        <v>253</v>
      </c>
      <c r="M760" s="12">
        <f t="shared" si="960"/>
        <v>668.8</v>
      </c>
      <c r="N760" s="12">
        <f t="shared" si="961"/>
        <v>1559.8000000000002</v>
      </c>
      <c r="O760" s="37">
        <v>0</v>
      </c>
      <c r="P760" s="12">
        <f t="shared" si="962"/>
        <v>4675</v>
      </c>
      <c r="Q760" s="35">
        <v>0</v>
      </c>
      <c r="R760" s="12">
        <f t="shared" si="949"/>
        <v>1300.1999999999998</v>
      </c>
      <c r="S760" s="12">
        <f t="shared" si="963"/>
        <v>3374.8</v>
      </c>
      <c r="T760" s="28">
        <f t="shared" si="957"/>
        <v>20699.8</v>
      </c>
    </row>
    <row r="761" spans="1:20" s="13" customFormat="1" ht="12">
      <c r="A761" s="10">
        <f t="shared" si="940"/>
        <v>739</v>
      </c>
      <c r="B761" s="23" t="s">
        <v>319</v>
      </c>
      <c r="C761" s="11" t="s">
        <v>864</v>
      </c>
      <c r="D761" s="11" t="s">
        <v>164</v>
      </c>
      <c r="E761" s="10" t="s">
        <v>27</v>
      </c>
      <c r="F761" s="10" t="s">
        <v>28</v>
      </c>
      <c r="G761" s="12">
        <v>22000</v>
      </c>
      <c r="H761" s="12">
        <v>0</v>
      </c>
      <c r="I761" s="12">
        <v>0</v>
      </c>
      <c r="J761" s="12">
        <f t="shared" si="935"/>
        <v>631.4</v>
      </c>
      <c r="K761" s="12">
        <f t="shared" si="958"/>
        <v>1561.9999999999998</v>
      </c>
      <c r="L761" s="12">
        <f t="shared" si="959"/>
        <v>253</v>
      </c>
      <c r="M761" s="12">
        <f t="shared" si="960"/>
        <v>668.8</v>
      </c>
      <c r="N761" s="12">
        <f t="shared" si="961"/>
        <v>1559.8000000000002</v>
      </c>
      <c r="O761" s="37">
        <v>0</v>
      </c>
      <c r="P761" s="12">
        <f t="shared" si="962"/>
        <v>4675</v>
      </c>
      <c r="Q761" s="35">
        <v>906</v>
      </c>
      <c r="R761" s="12">
        <f t="shared" si="949"/>
        <v>2206.1999999999998</v>
      </c>
      <c r="S761" s="12">
        <f t="shared" si="963"/>
        <v>3374.8</v>
      </c>
      <c r="T761" s="28">
        <f t="shared" si="957"/>
        <v>19793.8</v>
      </c>
    </row>
    <row r="762" spans="1:20" s="13" customFormat="1" ht="12">
      <c r="A762" s="10">
        <f t="shared" si="940"/>
        <v>740</v>
      </c>
      <c r="B762" s="23" t="s">
        <v>319</v>
      </c>
      <c r="C762" s="11" t="s">
        <v>865</v>
      </c>
      <c r="D762" s="11" t="s">
        <v>164</v>
      </c>
      <c r="E762" s="10" t="s">
        <v>27</v>
      </c>
      <c r="F762" s="10" t="s">
        <v>28</v>
      </c>
      <c r="G762" s="12">
        <v>22000</v>
      </c>
      <c r="H762" s="12">
        <v>0</v>
      </c>
      <c r="I762" s="12">
        <v>0</v>
      </c>
      <c r="J762" s="12">
        <f t="shared" si="935"/>
        <v>631.4</v>
      </c>
      <c r="K762" s="12">
        <f t="shared" si="958"/>
        <v>1561.9999999999998</v>
      </c>
      <c r="L762" s="12">
        <f t="shared" si="959"/>
        <v>253</v>
      </c>
      <c r="M762" s="12">
        <f t="shared" si="960"/>
        <v>668.8</v>
      </c>
      <c r="N762" s="12">
        <f t="shared" si="961"/>
        <v>1559.8000000000002</v>
      </c>
      <c r="O762" s="37">
        <v>0</v>
      </c>
      <c r="P762" s="12">
        <f t="shared" si="962"/>
        <v>4675</v>
      </c>
      <c r="Q762" s="35">
        <v>3096</v>
      </c>
      <c r="R762" s="12">
        <f t="shared" si="949"/>
        <v>4396.2</v>
      </c>
      <c r="S762" s="12">
        <f t="shared" si="963"/>
        <v>3374.8</v>
      </c>
      <c r="T762" s="28">
        <f t="shared" si="957"/>
        <v>17603.8</v>
      </c>
    </row>
    <row r="763" spans="1:20" s="13" customFormat="1" ht="12">
      <c r="A763" s="10">
        <f t="shared" si="940"/>
        <v>741</v>
      </c>
      <c r="B763" s="23" t="s">
        <v>319</v>
      </c>
      <c r="C763" s="11" t="s">
        <v>866</v>
      </c>
      <c r="D763" s="11" t="s">
        <v>164</v>
      </c>
      <c r="E763" s="10" t="s">
        <v>27</v>
      </c>
      <c r="F763" s="10" t="s">
        <v>28</v>
      </c>
      <c r="G763" s="12">
        <v>22000</v>
      </c>
      <c r="H763" s="12">
        <v>0</v>
      </c>
      <c r="I763" s="12">
        <v>0</v>
      </c>
      <c r="J763" s="12">
        <f t="shared" si="935"/>
        <v>631.4</v>
      </c>
      <c r="K763" s="12">
        <f t="shared" si="958"/>
        <v>1561.9999999999998</v>
      </c>
      <c r="L763" s="12">
        <f t="shared" si="959"/>
        <v>253</v>
      </c>
      <c r="M763" s="12">
        <f t="shared" si="960"/>
        <v>668.8</v>
      </c>
      <c r="N763" s="12">
        <f t="shared" si="961"/>
        <v>1559.8000000000002</v>
      </c>
      <c r="O763" s="37">
        <v>0</v>
      </c>
      <c r="P763" s="12">
        <f t="shared" si="962"/>
        <v>4675</v>
      </c>
      <c r="Q763" s="37">
        <v>5788.22</v>
      </c>
      <c r="R763" s="28">
        <f t="shared" si="949"/>
        <v>7088.42</v>
      </c>
      <c r="S763" s="28">
        <f t="shared" si="963"/>
        <v>3374.8</v>
      </c>
      <c r="T763" s="28">
        <f t="shared" si="957"/>
        <v>14911.58</v>
      </c>
    </row>
    <row r="764" spans="1:20" s="13" customFormat="1" ht="12">
      <c r="A764" s="10">
        <f t="shared" si="940"/>
        <v>742</v>
      </c>
      <c r="B764" s="23" t="s">
        <v>319</v>
      </c>
      <c r="C764" s="11" t="s">
        <v>867</v>
      </c>
      <c r="D764" s="11" t="s">
        <v>164</v>
      </c>
      <c r="E764" s="10" t="s">
        <v>27</v>
      </c>
      <c r="F764" s="10" t="s">
        <v>28</v>
      </c>
      <c r="G764" s="12">
        <v>22000</v>
      </c>
      <c r="H764" s="12">
        <v>0</v>
      </c>
      <c r="I764" s="12">
        <v>0</v>
      </c>
      <c r="J764" s="12">
        <f t="shared" si="935"/>
        <v>631.4</v>
      </c>
      <c r="K764" s="12">
        <f t="shared" si="958"/>
        <v>1561.9999999999998</v>
      </c>
      <c r="L764" s="12">
        <f t="shared" si="959"/>
        <v>253</v>
      </c>
      <c r="M764" s="12">
        <f t="shared" si="960"/>
        <v>668.8</v>
      </c>
      <c r="N764" s="12">
        <f t="shared" si="961"/>
        <v>1559.8000000000002</v>
      </c>
      <c r="O764" s="35">
        <v>1350.12</v>
      </c>
      <c r="P764" s="12">
        <f t="shared" si="962"/>
        <v>4675</v>
      </c>
      <c r="Q764" s="35">
        <f>8285.85-O764</f>
        <v>6935.7300000000005</v>
      </c>
      <c r="R764" s="12">
        <f t="shared" si="949"/>
        <v>9586.0499999999993</v>
      </c>
      <c r="S764" s="12">
        <f t="shared" si="963"/>
        <v>3374.8</v>
      </c>
      <c r="T764" s="28">
        <f t="shared" si="957"/>
        <v>12413.95</v>
      </c>
    </row>
    <row r="765" spans="1:20" s="13" customFormat="1" ht="12">
      <c r="A765" s="10">
        <f t="shared" si="940"/>
        <v>743</v>
      </c>
      <c r="B765" s="23" t="s">
        <v>319</v>
      </c>
      <c r="C765" s="11" t="s">
        <v>868</v>
      </c>
      <c r="D765" s="11" t="s">
        <v>164</v>
      </c>
      <c r="E765" s="10" t="s">
        <v>27</v>
      </c>
      <c r="F765" s="10" t="s">
        <v>28</v>
      </c>
      <c r="G765" s="12">
        <v>22000</v>
      </c>
      <c r="H765" s="12">
        <v>0</v>
      </c>
      <c r="I765" s="12">
        <v>0</v>
      </c>
      <c r="J765" s="12">
        <f t="shared" si="935"/>
        <v>631.4</v>
      </c>
      <c r="K765" s="12">
        <f t="shared" si="958"/>
        <v>1561.9999999999998</v>
      </c>
      <c r="L765" s="12">
        <f t="shared" si="959"/>
        <v>253</v>
      </c>
      <c r="M765" s="12">
        <f t="shared" si="960"/>
        <v>668.8</v>
      </c>
      <c r="N765" s="12">
        <f t="shared" si="961"/>
        <v>1559.8000000000002</v>
      </c>
      <c r="O765" s="37">
        <v>0</v>
      </c>
      <c r="P765" s="12">
        <f t="shared" si="962"/>
        <v>4675</v>
      </c>
      <c r="Q765" s="35">
        <v>15053.15</v>
      </c>
      <c r="R765" s="12">
        <f t="shared" si="949"/>
        <v>16353.349999999999</v>
      </c>
      <c r="S765" s="12">
        <f t="shared" si="963"/>
        <v>3374.8</v>
      </c>
      <c r="T765" s="28">
        <f t="shared" si="957"/>
        <v>5646.6500000000015</v>
      </c>
    </row>
    <row r="766" spans="1:20" s="13" customFormat="1" ht="12">
      <c r="A766" s="10">
        <f t="shared" si="940"/>
        <v>744</v>
      </c>
      <c r="B766" s="23" t="s">
        <v>319</v>
      </c>
      <c r="C766" s="11" t="s">
        <v>869</v>
      </c>
      <c r="D766" s="11" t="s">
        <v>164</v>
      </c>
      <c r="E766" s="10" t="s">
        <v>27</v>
      </c>
      <c r="F766" s="10" t="s">
        <v>39</v>
      </c>
      <c r="G766" s="12">
        <v>22000</v>
      </c>
      <c r="H766" s="12">
        <v>0</v>
      </c>
      <c r="I766" s="12">
        <v>0</v>
      </c>
      <c r="J766" s="12">
        <f t="shared" si="935"/>
        <v>631.4</v>
      </c>
      <c r="K766" s="12">
        <f t="shared" si="958"/>
        <v>1561.9999999999998</v>
      </c>
      <c r="L766" s="12">
        <f t="shared" si="959"/>
        <v>253</v>
      </c>
      <c r="M766" s="12">
        <f t="shared" si="960"/>
        <v>668.8</v>
      </c>
      <c r="N766" s="12">
        <f t="shared" si="961"/>
        <v>1559.8000000000002</v>
      </c>
      <c r="O766" s="37">
        <v>0</v>
      </c>
      <c r="P766" s="12">
        <f t="shared" si="962"/>
        <v>4675</v>
      </c>
      <c r="Q766" s="35">
        <v>2696</v>
      </c>
      <c r="R766" s="12">
        <f t="shared" si="949"/>
        <v>3996.2</v>
      </c>
      <c r="S766" s="12">
        <f t="shared" si="963"/>
        <v>3374.8</v>
      </c>
      <c r="T766" s="28">
        <f t="shared" si="957"/>
        <v>18003.8</v>
      </c>
    </row>
    <row r="767" spans="1:20" s="13" customFormat="1" ht="12">
      <c r="A767" s="10">
        <f t="shared" si="940"/>
        <v>745</v>
      </c>
      <c r="B767" s="23" t="s">
        <v>319</v>
      </c>
      <c r="C767" s="11" t="s">
        <v>870</v>
      </c>
      <c r="D767" s="11" t="s">
        <v>164</v>
      </c>
      <c r="E767" s="10" t="s">
        <v>27</v>
      </c>
      <c r="F767" s="10" t="s">
        <v>39</v>
      </c>
      <c r="G767" s="12">
        <v>22000</v>
      </c>
      <c r="H767" s="12">
        <v>0</v>
      </c>
      <c r="I767" s="12">
        <v>0</v>
      </c>
      <c r="J767" s="12">
        <f t="shared" si="935"/>
        <v>631.4</v>
      </c>
      <c r="K767" s="12">
        <f t="shared" si="958"/>
        <v>1561.9999999999998</v>
      </c>
      <c r="L767" s="12">
        <f t="shared" si="959"/>
        <v>253</v>
      </c>
      <c r="M767" s="12">
        <f t="shared" si="960"/>
        <v>668.8</v>
      </c>
      <c r="N767" s="12">
        <f t="shared" si="961"/>
        <v>1559.8000000000002</v>
      </c>
      <c r="O767" s="37">
        <v>0</v>
      </c>
      <c r="P767" s="12">
        <f t="shared" si="962"/>
        <v>4675</v>
      </c>
      <c r="Q767" s="37">
        <v>8283.67</v>
      </c>
      <c r="R767" s="28">
        <f t="shared" si="949"/>
        <v>9583.869999999999</v>
      </c>
      <c r="S767" s="28">
        <f t="shared" si="963"/>
        <v>3374.8</v>
      </c>
      <c r="T767" s="28">
        <f t="shared" si="957"/>
        <v>12416.130000000001</v>
      </c>
    </row>
    <row r="768" spans="1:20" s="13" customFormat="1" ht="12">
      <c r="A768" s="10">
        <f t="shared" si="940"/>
        <v>746</v>
      </c>
      <c r="B768" s="23" t="s">
        <v>319</v>
      </c>
      <c r="C768" s="11" t="s">
        <v>871</v>
      </c>
      <c r="D768" s="11" t="s">
        <v>164</v>
      </c>
      <c r="E768" s="10" t="s">
        <v>27</v>
      </c>
      <c r="F768" s="10" t="s">
        <v>28</v>
      </c>
      <c r="G768" s="12">
        <v>22000</v>
      </c>
      <c r="H768" s="12">
        <v>0</v>
      </c>
      <c r="I768" s="12">
        <v>0</v>
      </c>
      <c r="J768" s="12">
        <f t="shared" si="935"/>
        <v>631.4</v>
      </c>
      <c r="K768" s="12">
        <f t="shared" si="958"/>
        <v>1561.9999999999998</v>
      </c>
      <c r="L768" s="12">
        <f t="shared" si="959"/>
        <v>253</v>
      </c>
      <c r="M768" s="12">
        <f t="shared" si="960"/>
        <v>668.8</v>
      </c>
      <c r="N768" s="12">
        <f t="shared" si="961"/>
        <v>1559.8000000000002</v>
      </c>
      <c r="O768" s="37">
        <v>0</v>
      </c>
      <c r="P768" s="12">
        <f t="shared" si="962"/>
        <v>4675</v>
      </c>
      <c r="Q768" s="35">
        <v>0</v>
      </c>
      <c r="R768" s="12">
        <f t="shared" si="949"/>
        <v>1300.1999999999998</v>
      </c>
      <c r="S768" s="12">
        <f t="shared" si="963"/>
        <v>3374.8</v>
      </c>
      <c r="T768" s="28">
        <f t="shared" si="957"/>
        <v>20699.8</v>
      </c>
    </row>
    <row r="769" spans="1:20" s="13" customFormat="1" ht="12">
      <c r="A769" s="10">
        <f t="shared" si="940"/>
        <v>747</v>
      </c>
      <c r="B769" s="23" t="s">
        <v>319</v>
      </c>
      <c r="C769" s="11" t="s">
        <v>872</v>
      </c>
      <c r="D769" s="11" t="s">
        <v>164</v>
      </c>
      <c r="E769" s="10" t="s">
        <v>27</v>
      </c>
      <c r="F769" s="10" t="s">
        <v>28</v>
      </c>
      <c r="G769" s="12">
        <v>22000</v>
      </c>
      <c r="H769" s="12">
        <v>0</v>
      </c>
      <c r="I769" s="12">
        <v>0</v>
      </c>
      <c r="J769" s="12">
        <f t="shared" si="935"/>
        <v>631.4</v>
      </c>
      <c r="K769" s="12">
        <f t="shared" si="958"/>
        <v>1561.9999999999998</v>
      </c>
      <c r="L769" s="12">
        <f t="shared" si="959"/>
        <v>253</v>
      </c>
      <c r="M769" s="12">
        <f t="shared" si="960"/>
        <v>668.8</v>
      </c>
      <c r="N769" s="12">
        <f t="shared" si="961"/>
        <v>1559.8000000000002</v>
      </c>
      <c r="O769" s="35">
        <v>1350.12</v>
      </c>
      <c r="P769" s="12">
        <f t="shared" si="962"/>
        <v>4675</v>
      </c>
      <c r="Q769" s="35">
        <v>10772.31</v>
      </c>
      <c r="R769" s="12">
        <f t="shared" si="949"/>
        <v>13422.63</v>
      </c>
      <c r="S769" s="12">
        <f t="shared" si="963"/>
        <v>3374.8</v>
      </c>
      <c r="T769" s="28">
        <f t="shared" si="957"/>
        <v>8577.3700000000008</v>
      </c>
    </row>
    <row r="770" spans="1:20" s="13" customFormat="1" ht="12">
      <c r="A770" s="10">
        <f t="shared" si="940"/>
        <v>748</v>
      </c>
      <c r="B770" s="23" t="s">
        <v>319</v>
      </c>
      <c r="C770" s="11" t="s">
        <v>873</v>
      </c>
      <c r="D770" s="11" t="s">
        <v>164</v>
      </c>
      <c r="E770" s="10" t="s">
        <v>27</v>
      </c>
      <c r="F770" s="10" t="s">
        <v>39</v>
      </c>
      <c r="G770" s="12">
        <v>22000</v>
      </c>
      <c r="H770" s="12">
        <v>0</v>
      </c>
      <c r="I770" s="12">
        <v>0</v>
      </c>
      <c r="J770" s="12">
        <f t="shared" si="935"/>
        <v>631.4</v>
      </c>
      <c r="K770" s="12">
        <f t="shared" si="958"/>
        <v>1561.9999999999998</v>
      </c>
      <c r="L770" s="12">
        <f t="shared" si="959"/>
        <v>253</v>
      </c>
      <c r="M770" s="12">
        <f t="shared" si="960"/>
        <v>668.8</v>
      </c>
      <c r="N770" s="12">
        <f t="shared" si="961"/>
        <v>1559.8000000000002</v>
      </c>
      <c r="O770" s="37">
        <v>0</v>
      </c>
      <c r="P770" s="12">
        <f t="shared" si="962"/>
        <v>4675</v>
      </c>
      <c r="Q770" s="35">
        <v>0</v>
      </c>
      <c r="R770" s="12">
        <f t="shared" si="949"/>
        <v>1300.1999999999998</v>
      </c>
      <c r="S770" s="12">
        <f t="shared" si="963"/>
        <v>3374.8</v>
      </c>
      <c r="T770" s="28">
        <f t="shared" si="957"/>
        <v>20699.8</v>
      </c>
    </row>
    <row r="771" spans="1:20" s="13" customFormat="1" ht="12">
      <c r="A771" s="10">
        <f t="shared" si="940"/>
        <v>749</v>
      </c>
      <c r="B771" s="23" t="s">
        <v>319</v>
      </c>
      <c r="C771" s="11" t="s">
        <v>874</v>
      </c>
      <c r="D771" s="11" t="s">
        <v>164</v>
      </c>
      <c r="E771" s="10" t="s">
        <v>27</v>
      </c>
      <c r="F771" s="10" t="s">
        <v>28</v>
      </c>
      <c r="G771" s="12">
        <v>22000</v>
      </c>
      <c r="H771" s="12">
        <v>0</v>
      </c>
      <c r="I771" s="12">
        <v>0</v>
      </c>
      <c r="J771" s="12">
        <f t="shared" si="935"/>
        <v>631.4</v>
      </c>
      <c r="K771" s="12">
        <f t="shared" si="958"/>
        <v>1561.9999999999998</v>
      </c>
      <c r="L771" s="12">
        <f t="shared" si="959"/>
        <v>253</v>
      </c>
      <c r="M771" s="12">
        <f t="shared" si="960"/>
        <v>668.8</v>
      </c>
      <c r="N771" s="12">
        <f t="shared" si="961"/>
        <v>1559.8000000000002</v>
      </c>
      <c r="O771" s="37">
        <v>0</v>
      </c>
      <c r="P771" s="12">
        <f t="shared" si="962"/>
        <v>4675</v>
      </c>
      <c r="Q771" s="35">
        <v>10914.33</v>
      </c>
      <c r="R771" s="12">
        <f t="shared" si="949"/>
        <v>12214.529999999999</v>
      </c>
      <c r="S771" s="12">
        <f t="shared" si="963"/>
        <v>3374.8</v>
      </c>
      <c r="T771" s="28">
        <f t="shared" si="957"/>
        <v>9785.4700000000012</v>
      </c>
    </row>
    <row r="772" spans="1:20" s="13" customFormat="1" ht="12">
      <c r="A772" s="10">
        <f t="shared" si="940"/>
        <v>750</v>
      </c>
      <c r="B772" s="23" t="s">
        <v>319</v>
      </c>
      <c r="C772" s="11" t="s">
        <v>876</v>
      </c>
      <c r="D772" s="11" t="s">
        <v>164</v>
      </c>
      <c r="E772" s="10" t="s">
        <v>27</v>
      </c>
      <c r="F772" s="10" t="s">
        <v>28</v>
      </c>
      <c r="G772" s="12">
        <v>22000</v>
      </c>
      <c r="H772" s="12">
        <v>0</v>
      </c>
      <c r="I772" s="12">
        <v>0</v>
      </c>
      <c r="J772" s="12">
        <f t="shared" si="935"/>
        <v>631.4</v>
      </c>
      <c r="K772" s="12">
        <f t="shared" si="958"/>
        <v>1561.9999999999998</v>
      </c>
      <c r="L772" s="12">
        <f t="shared" si="959"/>
        <v>253</v>
      </c>
      <c r="M772" s="12">
        <f t="shared" si="960"/>
        <v>668.8</v>
      </c>
      <c r="N772" s="12">
        <f t="shared" si="961"/>
        <v>1559.8000000000002</v>
      </c>
      <c r="O772" s="37">
        <v>0</v>
      </c>
      <c r="P772" s="12">
        <f t="shared" si="962"/>
        <v>4675</v>
      </c>
      <c r="Q772" s="37">
        <v>3866</v>
      </c>
      <c r="R772" s="28">
        <f t="shared" si="949"/>
        <v>5166.2</v>
      </c>
      <c r="S772" s="28">
        <f t="shared" si="963"/>
        <v>3374.8</v>
      </c>
      <c r="T772" s="28">
        <f t="shared" si="957"/>
        <v>16833.8</v>
      </c>
    </row>
    <row r="773" spans="1:20" s="13" customFormat="1" ht="12">
      <c r="A773" s="10">
        <f t="shared" si="940"/>
        <v>751</v>
      </c>
      <c r="B773" s="23" t="s">
        <v>319</v>
      </c>
      <c r="C773" s="11" t="s">
        <v>877</v>
      </c>
      <c r="D773" s="11" t="s">
        <v>164</v>
      </c>
      <c r="E773" s="10" t="s">
        <v>27</v>
      </c>
      <c r="F773" s="10" t="s">
        <v>28</v>
      </c>
      <c r="G773" s="12">
        <v>22000</v>
      </c>
      <c r="H773" s="12">
        <v>0</v>
      </c>
      <c r="I773" s="12">
        <v>0</v>
      </c>
      <c r="J773" s="12">
        <f t="shared" si="935"/>
        <v>631.4</v>
      </c>
      <c r="K773" s="12">
        <f t="shared" si="958"/>
        <v>1561.9999999999998</v>
      </c>
      <c r="L773" s="12">
        <f t="shared" si="959"/>
        <v>253</v>
      </c>
      <c r="M773" s="12">
        <f t="shared" si="960"/>
        <v>668.8</v>
      </c>
      <c r="N773" s="12">
        <f t="shared" si="961"/>
        <v>1559.8000000000002</v>
      </c>
      <c r="O773" s="37">
        <v>0</v>
      </c>
      <c r="P773" s="12">
        <f t="shared" si="962"/>
        <v>4675</v>
      </c>
      <c r="Q773" s="35">
        <v>1046</v>
      </c>
      <c r="R773" s="12">
        <f t="shared" si="949"/>
        <v>2346.1999999999998</v>
      </c>
      <c r="S773" s="12">
        <f t="shared" si="963"/>
        <v>3374.8</v>
      </c>
      <c r="T773" s="28">
        <f t="shared" si="957"/>
        <v>19653.8</v>
      </c>
    </row>
    <row r="774" spans="1:20" s="13" customFormat="1" ht="12">
      <c r="A774" s="10">
        <f t="shared" si="940"/>
        <v>752</v>
      </c>
      <c r="B774" s="23" t="s">
        <v>319</v>
      </c>
      <c r="C774" s="11" t="s">
        <v>879</v>
      </c>
      <c r="D774" s="11" t="s">
        <v>164</v>
      </c>
      <c r="E774" s="10" t="s">
        <v>27</v>
      </c>
      <c r="F774" s="10" t="s">
        <v>28</v>
      </c>
      <c r="G774" s="12">
        <v>22000</v>
      </c>
      <c r="H774" s="12">
        <v>0</v>
      </c>
      <c r="I774" s="12">
        <v>0</v>
      </c>
      <c r="J774" s="12">
        <f t="shared" si="935"/>
        <v>631.4</v>
      </c>
      <c r="K774" s="12">
        <f t="shared" si="958"/>
        <v>1561.9999999999998</v>
      </c>
      <c r="L774" s="12">
        <f t="shared" si="959"/>
        <v>253</v>
      </c>
      <c r="M774" s="12">
        <f t="shared" si="960"/>
        <v>668.8</v>
      </c>
      <c r="N774" s="12">
        <f t="shared" si="961"/>
        <v>1559.8000000000002</v>
      </c>
      <c r="O774" s="37">
        <v>0</v>
      </c>
      <c r="P774" s="12">
        <f t="shared" si="962"/>
        <v>4675</v>
      </c>
      <c r="Q774" s="35">
        <v>8690.4500000000007</v>
      </c>
      <c r="R774" s="12">
        <f t="shared" si="949"/>
        <v>9990.6500000000015</v>
      </c>
      <c r="S774" s="12">
        <f t="shared" si="963"/>
        <v>3374.8</v>
      </c>
      <c r="T774" s="28">
        <f t="shared" si="957"/>
        <v>12009.349999999999</v>
      </c>
    </row>
    <row r="775" spans="1:20" s="13" customFormat="1" ht="12">
      <c r="A775" s="10">
        <f t="shared" si="940"/>
        <v>753</v>
      </c>
      <c r="B775" s="23" t="s">
        <v>319</v>
      </c>
      <c r="C775" s="11" t="s">
        <v>881</v>
      </c>
      <c r="D775" s="11" t="s">
        <v>555</v>
      </c>
      <c r="E775" s="10" t="s">
        <v>27</v>
      </c>
      <c r="F775" s="10" t="s">
        <v>28</v>
      </c>
      <c r="G775" s="12">
        <v>22000</v>
      </c>
      <c r="H775" s="12">
        <v>0</v>
      </c>
      <c r="I775" s="12">
        <v>0</v>
      </c>
      <c r="J775" s="12">
        <f t="shared" si="935"/>
        <v>631.4</v>
      </c>
      <c r="K775" s="12">
        <f t="shared" si="958"/>
        <v>1561.9999999999998</v>
      </c>
      <c r="L775" s="12">
        <f t="shared" si="959"/>
        <v>253</v>
      </c>
      <c r="M775" s="12">
        <f t="shared" si="960"/>
        <v>668.8</v>
      </c>
      <c r="N775" s="12">
        <f t="shared" si="961"/>
        <v>1559.8000000000002</v>
      </c>
      <c r="O775" s="37">
        <v>0</v>
      </c>
      <c r="P775" s="12">
        <f t="shared" si="962"/>
        <v>4675</v>
      </c>
      <c r="Q775" s="37">
        <v>9617.48</v>
      </c>
      <c r="R775" s="28">
        <f t="shared" si="949"/>
        <v>10917.68</v>
      </c>
      <c r="S775" s="28">
        <f t="shared" si="963"/>
        <v>3374.8</v>
      </c>
      <c r="T775" s="28">
        <f t="shared" si="957"/>
        <v>11082.32</v>
      </c>
    </row>
    <row r="776" spans="1:20" s="13" customFormat="1" ht="12">
      <c r="A776" s="10">
        <f t="shared" si="940"/>
        <v>754</v>
      </c>
      <c r="B776" s="23" t="s">
        <v>319</v>
      </c>
      <c r="C776" s="11" t="s">
        <v>882</v>
      </c>
      <c r="D776" s="11" t="s">
        <v>555</v>
      </c>
      <c r="E776" s="10" t="s">
        <v>27</v>
      </c>
      <c r="F776" s="10" t="s">
        <v>28</v>
      </c>
      <c r="G776" s="12">
        <v>22000</v>
      </c>
      <c r="H776" s="12">
        <v>0</v>
      </c>
      <c r="I776" s="12">
        <v>0</v>
      </c>
      <c r="J776" s="12">
        <f t="shared" si="935"/>
        <v>631.4</v>
      </c>
      <c r="K776" s="12">
        <f t="shared" si="958"/>
        <v>1561.9999999999998</v>
      </c>
      <c r="L776" s="12">
        <f t="shared" si="959"/>
        <v>253</v>
      </c>
      <c r="M776" s="12">
        <f t="shared" si="960"/>
        <v>668.8</v>
      </c>
      <c r="N776" s="12">
        <f t="shared" si="961"/>
        <v>1559.8000000000002</v>
      </c>
      <c r="O776" s="37">
        <v>0</v>
      </c>
      <c r="P776" s="12">
        <f t="shared" si="962"/>
        <v>4675</v>
      </c>
      <c r="Q776" s="35">
        <v>706</v>
      </c>
      <c r="R776" s="12">
        <f t="shared" si="949"/>
        <v>2006.1999999999998</v>
      </c>
      <c r="S776" s="12">
        <f t="shared" si="963"/>
        <v>3374.8</v>
      </c>
      <c r="T776" s="28">
        <f t="shared" si="957"/>
        <v>19993.8</v>
      </c>
    </row>
    <row r="777" spans="1:20" s="13" customFormat="1" ht="12">
      <c r="A777" s="10">
        <f t="shared" si="940"/>
        <v>755</v>
      </c>
      <c r="B777" s="23" t="s">
        <v>319</v>
      </c>
      <c r="C777" s="11" t="s">
        <v>883</v>
      </c>
      <c r="D777" s="11" t="s">
        <v>555</v>
      </c>
      <c r="E777" s="10" t="s">
        <v>27</v>
      </c>
      <c r="F777" s="10" t="s">
        <v>28</v>
      </c>
      <c r="G777" s="12">
        <v>22000</v>
      </c>
      <c r="H777" s="12">
        <v>0</v>
      </c>
      <c r="I777" s="12">
        <v>0</v>
      </c>
      <c r="J777" s="12">
        <f t="shared" si="935"/>
        <v>631.4</v>
      </c>
      <c r="K777" s="12">
        <f t="shared" si="958"/>
        <v>1561.9999999999998</v>
      </c>
      <c r="L777" s="12">
        <f t="shared" si="959"/>
        <v>253</v>
      </c>
      <c r="M777" s="12">
        <f t="shared" si="960"/>
        <v>668.8</v>
      </c>
      <c r="N777" s="12">
        <f t="shared" si="961"/>
        <v>1559.8000000000002</v>
      </c>
      <c r="O777" s="37">
        <v>0</v>
      </c>
      <c r="P777" s="12">
        <f t="shared" si="962"/>
        <v>4675</v>
      </c>
      <c r="Q777" s="35">
        <v>11431.83</v>
      </c>
      <c r="R777" s="12">
        <f t="shared" si="949"/>
        <v>12732.029999999999</v>
      </c>
      <c r="S777" s="12">
        <f t="shared" si="963"/>
        <v>3374.8</v>
      </c>
      <c r="T777" s="28">
        <f t="shared" si="957"/>
        <v>9267.9700000000012</v>
      </c>
    </row>
    <row r="778" spans="1:20" s="13" customFormat="1" ht="12">
      <c r="A778" s="10">
        <f t="shared" si="940"/>
        <v>756</v>
      </c>
      <c r="B778" s="23" t="s">
        <v>319</v>
      </c>
      <c r="C778" s="11" t="s">
        <v>884</v>
      </c>
      <c r="D778" s="11" t="s">
        <v>555</v>
      </c>
      <c r="E778" s="10" t="s">
        <v>27</v>
      </c>
      <c r="F778" s="10" t="s">
        <v>28</v>
      </c>
      <c r="G778" s="12">
        <v>22000</v>
      </c>
      <c r="H778" s="12">
        <v>0</v>
      </c>
      <c r="I778" s="12">
        <v>0</v>
      </c>
      <c r="J778" s="12">
        <f t="shared" si="935"/>
        <v>631.4</v>
      </c>
      <c r="K778" s="12">
        <f t="shared" si="958"/>
        <v>1561.9999999999998</v>
      </c>
      <c r="L778" s="12">
        <f t="shared" si="959"/>
        <v>253</v>
      </c>
      <c r="M778" s="12">
        <f t="shared" si="960"/>
        <v>668.8</v>
      </c>
      <c r="N778" s="12">
        <f t="shared" si="961"/>
        <v>1559.8000000000002</v>
      </c>
      <c r="O778" s="37">
        <v>0</v>
      </c>
      <c r="P778" s="12">
        <f t="shared" si="962"/>
        <v>4675</v>
      </c>
      <c r="Q778" s="37">
        <v>12525.17</v>
      </c>
      <c r="R778" s="28">
        <f t="shared" si="949"/>
        <v>13825.369999999999</v>
      </c>
      <c r="S778" s="28">
        <f t="shared" si="963"/>
        <v>3374.8</v>
      </c>
      <c r="T778" s="28">
        <f t="shared" si="957"/>
        <v>8174.630000000001</v>
      </c>
    </row>
    <row r="779" spans="1:20" s="13" customFormat="1" ht="12">
      <c r="A779" s="10">
        <f t="shared" si="940"/>
        <v>757</v>
      </c>
      <c r="B779" s="23" t="s">
        <v>319</v>
      </c>
      <c r="C779" s="11" t="s">
        <v>885</v>
      </c>
      <c r="D779" s="11" t="s">
        <v>180</v>
      </c>
      <c r="E779" s="10" t="s">
        <v>27</v>
      </c>
      <c r="F779" s="10" t="s">
        <v>39</v>
      </c>
      <c r="G779" s="12">
        <v>22000</v>
      </c>
      <c r="H779" s="12">
        <v>0</v>
      </c>
      <c r="I779" s="12">
        <v>0</v>
      </c>
      <c r="J779" s="12">
        <f t="shared" si="935"/>
        <v>631.4</v>
      </c>
      <c r="K779" s="12">
        <f t="shared" si="958"/>
        <v>1561.9999999999998</v>
      </c>
      <c r="L779" s="12">
        <f t="shared" si="959"/>
        <v>253</v>
      </c>
      <c r="M779" s="12">
        <f t="shared" si="960"/>
        <v>668.8</v>
      </c>
      <c r="N779" s="12">
        <f t="shared" si="961"/>
        <v>1559.8000000000002</v>
      </c>
      <c r="O779" s="37">
        <v>0</v>
      </c>
      <c r="P779" s="12">
        <f t="shared" si="962"/>
        <v>4675</v>
      </c>
      <c r="Q779" s="35">
        <v>0</v>
      </c>
      <c r="R779" s="12">
        <f t="shared" si="949"/>
        <v>1300.1999999999998</v>
      </c>
      <c r="S779" s="12">
        <f t="shared" si="963"/>
        <v>3374.8</v>
      </c>
      <c r="T779" s="28">
        <f t="shared" si="957"/>
        <v>20699.8</v>
      </c>
    </row>
    <row r="780" spans="1:20" s="13" customFormat="1" ht="12">
      <c r="A780" s="10">
        <f t="shared" si="940"/>
        <v>758</v>
      </c>
      <c r="B780" s="23" t="s">
        <v>319</v>
      </c>
      <c r="C780" s="11" t="s">
        <v>886</v>
      </c>
      <c r="D780" s="11" t="s">
        <v>182</v>
      </c>
      <c r="E780" s="10" t="s">
        <v>27</v>
      </c>
      <c r="F780" s="10" t="s">
        <v>39</v>
      </c>
      <c r="G780" s="12">
        <v>22000</v>
      </c>
      <c r="H780" s="12">
        <v>0</v>
      </c>
      <c r="I780" s="12">
        <v>0</v>
      </c>
      <c r="J780" s="12">
        <f t="shared" si="935"/>
        <v>631.4</v>
      </c>
      <c r="K780" s="12">
        <f t="shared" si="958"/>
        <v>1561.9999999999998</v>
      </c>
      <c r="L780" s="12">
        <f t="shared" si="959"/>
        <v>253</v>
      </c>
      <c r="M780" s="12">
        <f t="shared" si="960"/>
        <v>668.8</v>
      </c>
      <c r="N780" s="12">
        <f t="shared" si="961"/>
        <v>1559.8000000000002</v>
      </c>
      <c r="O780" s="37">
        <v>0</v>
      </c>
      <c r="P780" s="12">
        <f t="shared" si="962"/>
        <v>4675</v>
      </c>
      <c r="Q780" s="35">
        <v>9886.2800000000007</v>
      </c>
      <c r="R780" s="12">
        <f t="shared" si="949"/>
        <v>11186.48</v>
      </c>
      <c r="S780" s="12">
        <f t="shared" si="963"/>
        <v>3374.8</v>
      </c>
      <c r="T780" s="28">
        <f t="shared" si="957"/>
        <v>10813.52</v>
      </c>
    </row>
    <row r="781" spans="1:20" s="13" customFormat="1" ht="12">
      <c r="A781" s="10">
        <f t="shared" si="940"/>
        <v>759</v>
      </c>
      <c r="B781" s="23" t="s">
        <v>319</v>
      </c>
      <c r="C781" s="11" t="s">
        <v>887</v>
      </c>
      <c r="D781" s="11" t="s">
        <v>182</v>
      </c>
      <c r="E781" s="10" t="s">
        <v>27</v>
      </c>
      <c r="F781" s="10" t="s">
        <v>39</v>
      </c>
      <c r="G781" s="12">
        <v>22000</v>
      </c>
      <c r="H781" s="12">
        <v>0</v>
      </c>
      <c r="I781" s="12">
        <v>0</v>
      </c>
      <c r="J781" s="12">
        <f t="shared" si="935"/>
        <v>631.4</v>
      </c>
      <c r="K781" s="12">
        <f t="shared" si="958"/>
        <v>1561.9999999999998</v>
      </c>
      <c r="L781" s="12">
        <f t="shared" si="959"/>
        <v>253</v>
      </c>
      <c r="M781" s="12">
        <f t="shared" si="960"/>
        <v>668.8</v>
      </c>
      <c r="N781" s="12">
        <f t="shared" si="961"/>
        <v>1559.8000000000002</v>
      </c>
      <c r="O781" s="37">
        <v>0</v>
      </c>
      <c r="P781" s="12">
        <f t="shared" si="962"/>
        <v>4675</v>
      </c>
      <c r="Q781" s="35">
        <v>5046</v>
      </c>
      <c r="R781" s="12">
        <f t="shared" si="949"/>
        <v>6346.2</v>
      </c>
      <c r="S781" s="12">
        <f t="shared" si="963"/>
        <v>3374.8</v>
      </c>
      <c r="T781" s="28">
        <f t="shared" si="957"/>
        <v>15653.8</v>
      </c>
    </row>
    <row r="782" spans="1:20" s="13" customFormat="1" ht="12">
      <c r="A782" s="10">
        <f t="shared" si="940"/>
        <v>760</v>
      </c>
      <c r="B782" s="23" t="s">
        <v>319</v>
      </c>
      <c r="C782" s="11" t="s">
        <v>888</v>
      </c>
      <c r="D782" s="11" t="s">
        <v>182</v>
      </c>
      <c r="E782" s="10" t="s">
        <v>27</v>
      </c>
      <c r="F782" s="10" t="s">
        <v>39</v>
      </c>
      <c r="G782" s="12">
        <v>22000</v>
      </c>
      <c r="H782" s="12">
        <v>0</v>
      </c>
      <c r="I782" s="12">
        <v>0</v>
      </c>
      <c r="J782" s="12">
        <f t="shared" si="935"/>
        <v>631.4</v>
      </c>
      <c r="K782" s="12">
        <f t="shared" si="958"/>
        <v>1561.9999999999998</v>
      </c>
      <c r="L782" s="12">
        <f t="shared" si="959"/>
        <v>253</v>
      </c>
      <c r="M782" s="12">
        <f t="shared" si="960"/>
        <v>668.8</v>
      </c>
      <c r="N782" s="12">
        <f t="shared" si="961"/>
        <v>1559.8000000000002</v>
      </c>
      <c r="O782" s="37">
        <v>0</v>
      </c>
      <c r="P782" s="12">
        <f t="shared" si="962"/>
        <v>4675</v>
      </c>
      <c r="Q782" s="35">
        <v>11555.75</v>
      </c>
      <c r="R782" s="12">
        <f t="shared" si="949"/>
        <v>12855.95</v>
      </c>
      <c r="S782" s="12">
        <f t="shared" si="963"/>
        <v>3374.8</v>
      </c>
      <c r="T782" s="28">
        <f t="shared" si="957"/>
        <v>9144.0499999999993</v>
      </c>
    </row>
    <row r="783" spans="1:20" s="13" customFormat="1" ht="12">
      <c r="A783" s="10">
        <f t="shared" si="940"/>
        <v>761</v>
      </c>
      <c r="B783" s="23" t="s">
        <v>319</v>
      </c>
      <c r="C783" s="11" t="s">
        <v>889</v>
      </c>
      <c r="D783" s="11" t="s">
        <v>182</v>
      </c>
      <c r="E783" s="10" t="s">
        <v>27</v>
      </c>
      <c r="F783" s="10" t="s">
        <v>39</v>
      </c>
      <c r="G783" s="12">
        <v>22000</v>
      </c>
      <c r="H783" s="12">
        <v>0</v>
      </c>
      <c r="I783" s="12">
        <v>0</v>
      </c>
      <c r="J783" s="12">
        <f t="shared" si="935"/>
        <v>631.4</v>
      </c>
      <c r="K783" s="12">
        <f t="shared" si="958"/>
        <v>1561.9999999999998</v>
      </c>
      <c r="L783" s="12">
        <f t="shared" si="959"/>
        <v>253</v>
      </c>
      <c r="M783" s="12">
        <f t="shared" si="960"/>
        <v>668.8</v>
      </c>
      <c r="N783" s="12">
        <f t="shared" si="961"/>
        <v>1559.8000000000002</v>
      </c>
      <c r="O783" s="37">
        <v>0</v>
      </c>
      <c r="P783" s="12">
        <f t="shared" si="962"/>
        <v>4675</v>
      </c>
      <c r="Q783" s="35">
        <v>2396</v>
      </c>
      <c r="R783" s="12">
        <f t="shared" si="949"/>
        <v>3696.2</v>
      </c>
      <c r="S783" s="12">
        <f t="shared" si="963"/>
        <v>3374.8</v>
      </c>
      <c r="T783" s="28">
        <f t="shared" si="957"/>
        <v>18303.8</v>
      </c>
    </row>
    <row r="784" spans="1:20" s="13" customFormat="1" ht="12">
      <c r="A784" s="10">
        <f t="shared" si="940"/>
        <v>762</v>
      </c>
      <c r="B784" s="23" t="s">
        <v>319</v>
      </c>
      <c r="C784" s="11" t="s">
        <v>890</v>
      </c>
      <c r="D784" s="11" t="s">
        <v>182</v>
      </c>
      <c r="E784" s="10" t="s">
        <v>27</v>
      </c>
      <c r="F784" s="10" t="s">
        <v>39</v>
      </c>
      <c r="G784" s="12">
        <v>22000</v>
      </c>
      <c r="H784" s="12">
        <v>0</v>
      </c>
      <c r="I784" s="12">
        <v>0</v>
      </c>
      <c r="J784" s="12">
        <f t="shared" si="935"/>
        <v>631.4</v>
      </c>
      <c r="K784" s="12">
        <f t="shared" si="958"/>
        <v>1561.9999999999998</v>
      </c>
      <c r="L784" s="12">
        <f t="shared" si="959"/>
        <v>253</v>
      </c>
      <c r="M784" s="12">
        <f t="shared" si="960"/>
        <v>668.8</v>
      </c>
      <c r="N784" s="12">
        <f t="shared" si="961"/>
        <v>1559.8000000000002</v>
      </c>
      <c r="O784" s="37">
        <v>0</v>
      </c>
      <c r="P784" s="12">
        <f t="shared" si="962"/>
        <v>4675</v>
      </c>
      <c r="Q784" s="35">
        <v>16546.02</v>
      </c>
      <c r="R784" s="12">
        <f t="shared" si="949"/>
        <v>17846.22</v>
      </c>
      <c r="S784" s="12">
        <f t="shared" si="963"/>
        <v>3374.8</v>
      </c>
      <c r="T784" s="28">
        <f t="shared" si="957"/>
        <v>4153.7799999999988</v>
      </c>
    </row>
    <row r="785" spans="1:20" s="13" customFormat="1" ht="12">
      <c r="A785" s="10">
        <f t="shared" si="940"/>
        <v>763</v>
      </c>
      <c r="B785" s="23" t="s">
        <v>319</v>
      </c>
      <c r="C785" s="11" t="s">
        <v>891</v>
      </c>
      <c r="D785" s="11" t="s">
        <v>182</v>
      </c>
      <c r="E785" s="10" t="s">
        <v>27</v>
      </c>
      <c r="F785" s="10" t="s">
        <v>39</v>
      </c>
      <c r="G785" s="12">
        <v>22000</v>
      </c>
      <c r="H785" s="12">
        <v>0</v>
      </c>
      <c r="I785" s="12">
        <v>0</v>
      </c>
      <c r="J785" s="12">
        <f t="shared" si="935"/>
        <v>631.4</v>
      </c>
      <c r="K785" s="12">
        <f t="shared" si="958"/>
        <v>1561.9999999999998</v>
      </c>
      <c r="L785" s="12">
        <f t="shared" si="959"/>
        <v>253</v>
      </c>
      <c r="M785" s="12">
        <f t="shared" si="960"/>
        <v>668.8</v>
      </c>
      <c r="N785" s="12">
        <f t="shared" si="961"/>
        <v>1559.8000000000002</v>
      </c>
      <c r="O785" s="37">
        <v>0</v>
      </c>
      <c r="P785" s="12">
        <f t="shared" si="962"/>
        <v>4675</v>
      </c>
      <c r="Q785" s="35">
        <v>0</v>
      </c>
      <c r="R785" s="12">
        <f t="shared" si="949"/>
        <v>1300.1999999999998</v>
      </c>
      <c r="S785" s="12">
        <f t="shared" si="963"/>
        <v>3374.8</v>
      </c>
      <c r="T785" s="28">
        <f t="shared" si="957"/>
        <v>20699.8</v>
      </c>
    </row>
    <row r="786" spans="1:20" s="13" customFormat="1" ht="12">
      <c r="A786" s="10">
        <f t="shared" si="940"/>
        <v>764</v>
      </c>
      <c r="B786" s="23" t="s">
        <v>319</v>
      </c>
      <c r="C786" s="11" t="s">
        <v>892</v>
      </c>
      <c r="D786" s="11" t="s">
        <v>182</v>
      </c>
      <c r="E786" s="10" t="s">
        <v>27</v>
      </c>
      <c r="F786" s="10" t="s">
        <v>39</v>
      </c>
      <c r="G786" s="12">
        <v>22000</v>
      </c>
      <c r="H786" s="12">
        <v>0</v>
      </c>
      <c r="I786" s="12">
        <v>0</v>
      </c>
      <c r="J786" s="12">
        <f t="shared" si="935"/>
        <v>631.4</v>
      </c>
      <c r="K786" s="12">
        <f t="shared" si="958"/>
        <v>1561.9999999999998</v>
      </c>
      <c r="L786" s="12">
        <f t="shared" si="959"/>
        <v>253</v>
      </c>
      <c r="M786" s="12">
        <f t="shared" si="960"/>
        <v>668.8</v>
      </c>
      <c r="N786" s="12">
        <f t="shared" si="961"/>
        <v>1559.8000000000002</v>
      </c>
      <c r="O786" s="37">
        <v>0</v>
      </c>
      <c r="P786" s="12">
        <f t="shared" si="962"/>
        <v>4675</v>
      </c>
      <c r="Q786" s="35">
        <v>6662.06</v>
      </c>
      <c r="R786" s="12">
        <f t="shared" si="949"/>
        <v>7962.26</v>
      </c>
      <c r="S786" s="12">
        <f t="shared" si="963"/>
        <v>3374.8</v>
      </c>
      <c r="T786" s="28">
        <f t="shared" si="957"/>
        <v>14037.74</v>
      </c>
    </row>
    <row r="787" spans="1:20" s="13" customFormat="1" ht="12">
      <c r="A787" s="10">
        <f t="shared" si="940"/>
        <v>765</v>
      </c>
      <c r="B787" s="23" t="s">
        <v>319</v>
      </c>
      <c r="C787" s="11" t="s">
        <v>893</v>
      </c>
      <c r="D787" s="11" t="s">
        <v>469</v>
      </c>
      <c r="E787" s="10" t="s">
        <v>27</v>
      </c>
      <c r="F787" s="10" t="s">
        <v>39</v>
      </c>
      <c r="G787" s="12">
        <v>22000</v>
      </c>
      <c r="H787" s="12">
        <v>0</v>
      </c>
      <c r="I787" s="12">
        <v>0</v>
      </c>
      <c r="J787" s="12">
        <f t="shared" si="935"/>
        <v>631.4</v>
      </c>
      <c r="K787" s="12">
        <f t="shared" si="958"/>
        <v>1561.9999999999998</v>
      </c>
      <c r="L787" s="12">
        <f t="shared" si="959"/>
        <v>253</v>
      </c>
      <c r="M787" s="12">
        <f t="shared" si="960"/>
        <v>668.8</v>
      </c>
      <c r="N787" s="12">
        <f t="shared" si="961"/>
        <v>1559.8000000000002</v>
      </c>
      <c r="O787" s="37">
        <v>0</v>
      </c>
      <c r="P787" s="12">
        <f t="shared" si="962"/>
        <v>4675</v>
      </c>
      <c r="Q787" s="35">
        <v>10956.55</v>
      </c>
      <c r="R787" s="12">
        <f t="shared" si="949"/>
        <v>12256.75</v>
      </c>
      <c r="S787" s="12">
        <f t="shared" si="963"/>
        <v>3374.8</v>
      </c>
      <c r="T787" s="28">
        <f t="shared" si="957"/>
        <v>9743.25</v>
      </c>
    </row>
    <row r="788" spans="1:20" s="13" customFormat="1" ht="12">
      <c r="A788" s="10">
        <f t="shared" si="940"/>
        <v>766</v>
      </c>
      <c r="B788" s="23" t="s">
        <v>319</v>
      </c>
      <c r="C788" s="11" t="s">
        <v>894</v>
      </c>
      <c r="D788" s="11" t="s">
        <v>458</v>
      </c>
      <c r="E788" s="10" t="s">
        <v>27</v>
      </c>
      <c r="F788" s="10" t="s">
        <v>39</v>
      </c>
      <c r="G788" s="12">
        <v>22000</v>
      </c>
      <c r="H788" s="12">
        <v>0</v>
      </c>
      <c r="I788" s="12">
        <v>0</v>
      </c>
      <c r="J788" s="12">
        <f t="shared" si="935"/>
        <v>631.4</v>
      </c>
      <c r="K788" s="12">
        <f t="shared" si="958"/>
        <v>1561.9999999999998</v>
      </c>
      <c r="L788" s="12">
        <f t="shared" si="959"/>
        <v>253</v>
      </c>
      <c r="M788" s="12">
        <f t="shared" si="960"/>
        <v>668.8</v>
      </c>
      <c r="N788" s="12">
        <f t="shared" si="961"/>
        <v>1559.8000000000002</v>
      </c>
      <c r="O788" s="37">
        <v>0</v>
      </c>
      <c r="P788" s="12">
        <f t="shared" si="962"/>
        <v>4675</v>
      </c>
      <c r="Q788" s="37">
        <v>12363.03</v>
      </c>
      <c r="R788" s="28">
        <f t="shared" si="949"/>
        <v>13663.23</v>
      </c>
      <c r="S788" s="28">
        <f t="shared" si="963"/>
        <v>3374.8</v>
      </c>
      <c r="T788" s="28">
        <f t="shared" si="957"/>
        <v>8336.77</v>
      </c>
    </row>
    <row r="789" spans="1:20" s="13" customFormat="1" ht="12">
      <c r="A789" s="10">
        <f t="shared" si="940"/>
        <v>767</v>
      </c>
      <c r="B789" s="23" t="s">
        <v>319</v>
      </c>
      <c r="C789" s="11" t="s">
        <v>895</v>
      </c>
      <c r="D789" s="11" t="s">
        <v>458</v>
      </c>
      <c r="E789" s="10" t="s">
        <v>27</v>
      </c>
      <c r="F789" s="10" t="s">
        <v>39</v>
      </c>
      <c r="G789" s="12">
        <v>22000</v>
      </c>
      <c r="H789" s="12">
        <v>0</v>
      </c>
      <c r="I789" s="12">
        <v>0</v>
      </c>
      <c r="J789" s="12">
        <f t="shared" si="935"/>
        <v>631.4</v>
      </c>
      <c r="K789" s="12">
        <f t="shared" si="958"/>
        <v>1561.9999999999998</v>
      </c>
      <c r="L789" s="12">
        <f t="shared" si="959"/>
        <v>253</v>
      </c>
      <c r="M789" s="12">
        <f t="shared" si="960"/>
        <v>668.8</v>
      </c>
      <c r="N789" s="12">
        <f t="shared" si="961"/>
        <v>1559.8000000000002</v>
      </c>
      <c r="O789" s="37">
        <v>0</v>
      </c>
      <c r="P789" s="12">
        <f t="shared" si="962"/>
        <v>4675</v>
      </c>
      <c r="Q789" s="35">
        <v>14709.91</v>
      </c>
      <c r="R789" s="12">
        <f t="shared" si="949"/>
        <v>16010.11</v>
      </c>
      <c r="S789" s="12">
        <f t="shared" si="963"/>
        <v>3374.8</v>
      </c>
      <c r="T789" s="28">
        <f t="shared" si="957"/>
        <v>5989.8899999999994</v>
      </c>
    </row>
    <row r="790" spans="1:20" s="13" customFormat="1" ht="11.25" customHeight="1">
      <c r="A790" s="10">
        <f t="shared" si="940"/>
        <v>768</v>
      </c>
      <c r="B790" s="23" t="s">
        <v>319</v>
      </c>
      <c r="C790" s="11" t="s">
        <v>896</v>
      </c>
      <c r="D790" s="11" t="s">
        <v>184</v>
      </c>
      <c r="E790" s="10" t="s">
        <v>27</v>
      </c>
      <c r="F790" s="10" t="s">
        <v>39</v>
      </c>
      <c r="G790" s="12">
        <v>22000</v>
      </c>
      <c r="H790" s="12">
        <v>0</v>
      </c>
      <c r="I790" s="12">
        <v>0</v>
      </c>
      <c r="J790" s="12">
        <f t="shared" si="935"/>
        <v>631.4</v>
      </c>
      <c r="K790" s="12">
        <f t="shared" si="958"/>
        <v>1561.9999999999998</v>
      </c>
      <c r="L790" s="12">
        <f t="shared" si="959"/>
        <v>253</v>
      </c>
      <c r="M790" s="12">
        <f t="shared" si="960"/>
        <v>668.8</v>
      </c>
      <c r="N790" s="12">
        <f t="shared" si="961"/>
        <v>1559.8000000000002</v>
      </c>
      <c r="O790" s="37">
        <v>0</v>
      </c>
      <c r="P790" s="12">
        <f t="shared" si="962"/>
        <v>4675</v>
      </c>
      <c r="Q790" s="35">
        <v>16434.89</v>
      </c>
      <c r="R790" s="12">
        <f t="shared" si="949"/>
        <v>17735.09</v>
      </c>
      <c r="S790" s="12">
        <f t="shared" si="963"/>
        <v>3374.8</v>
      </c>
      <c r="T790" s="28">
        <f t="shared" si="957"/>
        <v>4264.91</v>
      </c>
    </row>
    <row r="791" spans="1:20" s="13" customFormat="1" ht="12">
      <c r="A791" s="10">
        <f t="shared" si="940"/>
        <v>769</v>
      </c>
      <c r="B791" s="23" t="s">
        <v>319</v>
      </c>
      <c r="C791" s="11" t="s">
        <v>897</v>
      </c>
      <c r="D791" s="11" t="s">
        <v>184</v>
      </c>
      <c r="E791" s="10" t="s">
        <v>27</v>
      </c>
      <c r="F791" s="10" t="s">
        <v>39</v>
      </c>
      <c r="G791" s="12">
        <v>22000</v>
      </c>
      <c r="H791" s="12">
        <v>0</v>
      </c>
      <c r="I791" s="12">
        <v>0</v>
      </c>
      <c r="J791" s="12">
        <f t="shared" si="935"/>
        <v>631.4</v>
      </c>
      <c r="K791" s="12">
        <f t="shared" si="958"/>
        <v>1561.9999999999998</v>
      </c>
      <c r="L791" s="12">
        <f t="shared" si="959"/>
        <v>253</v>
      </c>
      <c r="M791" s="12">
        <f t="shared" si="960"/>
        <v>668.8</v>
      </c>
      <c r="N791" s="12">
        <f t="shared" si="961"/>
        <v>1559.8000000000002</v>
      </c>
      <c r="O791" s="37">
        <v>0</v>
      </c>
      <c r="P791" s="12">
        <f t="shared" si="962"/>
        <v>4675</v>
      </c>
      <c r="Q791" s="35">
        <v>4576.51</v>
      </c>
      <c r="R791" s="12">
        <f t="shared" si="949"/>
        <v>5876.71</v>
      </c>
      <c r="S791" s="12">
        <f t="shared" si="963"/>
        <v>3374.8</v>
      </c>
      <c r="T791" s="28">
        <f t="shared" si="957"/>
        <v>16123.29</v>
      </c>
    </row>
    <row r="792" spans="1:20" s="30" customFormat="1" ht="12">
      <c r="A792" s="10">
        <f t="shared" si="940"/>
        <v>770</v>
      </c>
      <c r="B792" s="23" t="s">
        <v>319</v>
      </c>
      <c r="C792" s="11" t="s">
        <v>898</v>
      </c>
      <c r="D792" s="11" t="s">
        <v>186</v>
      </c>
      <c r="E792" s="10" t="s">
        <v>27</v>
      </c>
      <c r="F792" s="10" t="s">
        <v>39</v>
      </c>
      <c r="G792" s="12">
        <v>22000</v>
      </c>
      <c r="H792" s="12">
        <v>0</v>
      </c>
      <c r="I792" s="12">
        <v>0</v>
      </c>
      <c r="J792" s="12">
        <f t="shared" si="935"/>
        <v>631.4</v>
      </c>
      <c r="K792" s="12">
        <f t="shared" si="958"/>
        <v>1561.9999999999998</v>
      </c>
      <c r="L792" s="12">
        <f t="shared" si="959"/>
        <v>253</v>
      </c>
      <c r="M792" s="12">
        <f t="shared" si="960"/>
        <v>668.8</v>
      </c>
      <c r="N792" s="12">
        <f t="shared" si="961"/>
        <v>1559.8000000000002</v>
      </c>
      <c r="O792" s="37">
        <v>0</v>
      </c>
      <c r="P792" s="12">
        <f t="shared" si="962"/>
        <v>4675</v>
      </c>
      <c r="Q792" s="35">
        <v>0</v>
      </c>
      <c r="R792" s="12">
        <f t="shared" si="949"/>
        <v>1300.1999999999998</v>
      </c>
      <c r="S792" s="12">
        <f t="shared" si="963"/>
        <v>3374.8</v>
      </c>
      <c r="T792" s="28">
        <f t="shared" si="957"/>
        <v>20699.8</v>
      </c>
    </row>
    <row r="793" spans="1:20" s="30" customFormat="1" ht="12">
      <c r="A793" s="10">
        <f t="shared" si="940"/>
        <v>771</v>
      </c>
      <c r="B793" s="23" t="s">
        <v>319</v>
      </c>
      <c r="C793" s="11" t="s">
        <v>899</v>
      </c>
      <c r="D793" s="11" t="s">
        <v>186</v>
      </c>
      <c r="E793" s="10" t="s">
        <v>27</v>
      </c>
      <c r="F793" s="10" t="s">
        <v>39</v>
      </c>
      <c r="G793" s="12">
        <v>22000</v>
      </c>
      <c r="H793" s="12">
        <v>0</v>
      </c>
      <c r="I793" s="12">
        <v>0</v>
      </c>
      <c r="J793" s="12">
        <f t="shared" si="935"/>
        <v>631.4</v>
      </c>
      <c r="K793" s="12">
        <f t="shared" si="958"/>
        <v>1561.9999999999998</v>
      </c>
      <c r="L793" s="12">
        <f t="shared" si="959"/>
        <v>253</v>
      </c>
      <c r="M793" s="12">
        <f t="shared" si="960"/>
        <v>668.8</v>
      </c>
      <c r="N793" s="12">
        <f t="shared" si="961"/>
        <v>1559.8000000000002</v>
      </c>
      <c r="O793" s="37">
        <v>0</v>
      </c>
      <c r="P793" s="12">
        <f t="shared" si="962"/>
        <v>4675</v>
      </c>
      <c r="Q793" s="12">
        <v>2056.12</v>
      </c>
      <c r="R793" s="12">
        <f t="shared" si="949"/>
        <v>3356.3199999999997</v>
      </c>
      <c r="S793" s="12">
        <f t="shared" si="963"/>
        <v>3374.8</v>
      </c>
      <c r="T793" s="28">
        <f t="shared" si="957"/>
        <v>18643.68</v>
      </c>
    </row>
    <row r="794" spans="1:20" s="13" customFormat="1" ht="12">
      <c r="A794" s="10">
        <f t="shared" si="940"/>
        <v>772</v>
      </c>
      <c r="B794" s="23" t="s">
        <v>319</v>
      </c>
      <c r="C794" s="11" t="s">
        <v>900</v>
      </c>
      <c r="D794" s="11" t="s">
        <v>186</v>
      </c>
      <c r="E794" s="10" t="s">
        <v>27</v>
      </c>
      <c r="F794" s="10" t="s">
        <v>39</v>
      </c>
      <c r="G794" s="12">
        <v>22000</v>
      </c>
      <c r="H794" s="12">
        <v>0</v>
      </c>
      <c r="I794" s="12">
        <v>0</v>
      </c>
      <c r="J794" s="12">
        <f t="shared" si="935"/>
        <v>631.4</v>
      </c>
      <c r="K794" s="12">
        <f t="shared" si="958"/>
        <v>1561.9999999999998</v>
      </c>
      <c r="L794" s="12">
        <f t="shared" si="959"/>
        <v>253</v>
      </c>
      <c r="M794" s="12">
        <f t="shared" si="960"/>
        <v>668.8</v>
      </c>
      <c r="N794" s="12">
        <f t="shared" si="961"/>
        <v>1559.8000000000002</v>
      </c>
      <c r="O794" s="37">
        <v>0</v>
      </c>
      <c r="P794" s="12">
        <f t="shared" si="962"/>
        <v>4675</v>
      </c>
      <c r="Q794" s="35">
        <v>0</v>
      </c>
      <c r="R794" s="12">
        <f t="shared" si="949"/>
        <v>1300.1999999999998</v>
      </c>
      <c r="S794" s="12">
        <f t="shared" si="963"/>
        <v>3374.8</v>
      </c>
      <c r="T794" s="28">
        <f t="shared" si="957"/>
        <v>20699.8</v>
      </c>
    </row>
    <row r="795" spans="1:20" s="13" customFormat="1" ht="12">
      <c r="A795" s="10">
        <f t="shared" si="940"/>
        <v>773</v>
      </c>
      <c r="B795" s="23" t="s">
        <v>358</v>
      </c>
      <c r="C795" s="36" t="s">
        <v>901</v>
      </c>
      <c r="D795" s="36" t="s">
        <v>902</v>
      </c>
      <c r="E795" s="15" t="s">
        <v>27</v>
      </c>
      <c r="F795" s="15" t="s">
        <v>28</v>
      </c>
      <c r="G795" s="28">
        <v>67100.55</v>
      </c>
      <c r="H795" s="28">
        <v>11423.34</v>
      </c>
      <c r="I795" s="28">
        <v>0</v>
      </c>
      <c r="J795" s="28">
        <f t="shared" si="935"/>
        <v>1925.785785</v>
      </c>
      <c r="K795" s="28">
        <f t="shared" ref="K795:K798" si="964">G795*7.1%</f>
        <v>4764.1390499999998</v>
      </c>
      <c r="L795" s="28">
        <f t="shared" ref="L795:L796" si="965">62400*1.15%</f>
        <v>717.6</v>
      </c>
      <c r="M795" s="28">
        <f t="shared" ref="M795:M798" si="966">+G795*3.04%</f>
        <v>2039.85672</v>
      </c>
      <c r="N795" s="28">
        <f t="shared" ref="N795:N798" si="967">G795*7.09%</f>
        <v>4757.4289950000002</v>
      </c>
      <c r="O795" s="37">
        <v>0</v>
      </c>
      <c r="P795" s="28">
        <f t="shared" ref="P795:P798" si="968">J795+K795+L795+M795+N795</f>
        <v>14204.81055</v>
      </c>
      <c r="Q795" s="28">
        <v>1707.53</v>
      </c>
      <c r="R795" s="28">
        <f t="shared" si="949"/>
        <v>17096.512504999999</v>
      </c>
      <c r="S795" s="28">
        <f t="shared" ref="S795:S798" si="969">+N795+L795+K795</f>
        <v>10239.168045</v>
      </c>
      <c r="T795" s="28">
        <f t="shared" si="957"/>
        <v>50004.037495000004</v>
      </c>
    </row>
    <row r="796" spans="1:20" s="30" customFormat="1" ht="12">
      <c r="A796" s="10">
        <f t="shared" si="940"/>
        <v>774</v>
      </c>
      <c r="B796" s="23" t="s">
        <v>358</v>
      </c>
      <c r="C796" s="36" t="s">
        <v>903</v>
      </c>
      <c r="D796" s="36" t="s">
        <v>902</v>
      </c>
      <c r="E796" s="15" t="s">
        <v>27</v>
      </c>
      <c r="F796" s="15" t="s">
        <v>28</v>
      </c>
      <c r="G796" s="28">
        <v>67100.55</v>
      </c>
      <c r="H796" s="28">
        <v>11423.34</v>
      </c>
      <c r="I796" s="28">
        <v>0</v>
      </c>
      <c r="J796" s="28">
        <f t="shared" ref="J796:J819" si="970">+G796*2.87%</f>
        <v>1925.785785</v>
      </c>
      <c r="K796" s="28">
        <f t="shared" si="964"/>
        <v>4764.1390499999998</v>
      </c>
      <c r="L796" s="28">
        <f t="shared" si="965"/>
        <v>717.6</v>
      </c>
      <c r="M796" s="28">
        <f t="shared" si="966"/>
        <v>2039.85672</v>
      </c>
      <c r="N796" s="28">
        <f t="shared" si="967"/>
        <v>4757.4289950000002</v>
      </c>
      <c r="O796" s="37">
        <v>0</v>
      </c>
      <c r="P796" s="28">
        <f t="shared" si="968"/>
        <v>14204.81055</v>
      </c>
      <c r="Q796" s="28">
        <v>3995.54</v>
      </c>
      <c r="R796" s="28">
        <f t="shared" si="949"/>
        <v>19384.522505000001</v>
      </c>
      <c r="S796" s="28">
        <f t="shared" si="969"/>
        <v>10239.168045</v>
      </c>
      <c r="T796" s="28">
        <f t="shared" si="957"/>
        <v>47716.027495000002</v>
      </c>
    </row>
    <row r="797" spans="1:20" s="30" customFormat="1" ht="12">
      <c r="A797" s="10">
        <f t="shared" si="940"/>
        <v>775</v>
      </c>
      <c r="B797" s="23" t="s">
        <v>358</v>
      </c>
      <c r="C797" s="11" t="s">
        <v>904</v>
      </c>
      <c r="D797" s="11" t="s">
        <v>1042</v>
      </c>
      <c r="E797" s="10" t="s">
        <v>27</v>
      </c>
      <c r="F797" s="10" t="s">
        <v>28</v>
      </c>
      <c r="G797" s="12">
        <f>30000+15000</f>
        <v>45000</v>
      </c>
      <c r="H797" s="12">
        <v>1148.33</v>
      </c>
      <c r="I797" s="12">
        <v>0</v>
      </c>
      <c r="J797" s="12">
        <f t="shared" si="970"/>
        <v>1291.5</v>
      </c>
      <c r="K797" s="12">
        <f t="shared" si="964"/>
        <v>3194.9999999999995</v>
      </c>
      <c r="L797" s="12">
        <f t="shared" ref="L797:L798" si="971">G797*1.15%</f>
        <v>517.5</v>
      </c>
      <c r="M797" s="12">
        <f t="shared" si="966"/>
        <v>1368</v>
      </c>
      <c r="N797" s="12">
        <f t="shared" si="967"/>
        <v>3190.5</v>
      </c>
      <c r="O797" s="37">
        <v>0</v>
      </c>
      <c r="P797" s="12">
        <f t="shared" si="968"/>
        <v>9562.5</v>
      </c>
      <c r="Q797" s="35">
        <v>0</v>
      </c>
      <c r="R797" s="12">
        <f t="shared" si="949"/>
        <v>3807.83</v>
      </c>
      <c r="S797" s="12">
        <f t="shared" si="969"/>
        <v>6903</v>
      </c>
      <c r="T797" s="28">
        <f t="shared" si="957"/>
        <v>41192.17</v>
      </c>
    </row>
    <row r="798" spans="1:20" s="30" customFormat="1" ht="12">
      <c r="A798" s="10">
        <f t="shared" si="940"/>
        <v>776</v>
      </c>
      <c r="B798" s="23" t="s">
        <v>358</v>
      </c>
      <c r="C798" s="11" t="s">
        <v>905</v>
      </c>
      <c r="D798" s="11" t="s">
        <v>1042</v>
      </c>
      <c r="E798" s="10" t="s">
        <v>27</v>
      </c>
      <c r="F798" s="10" t="s">
        <v>39</v>
      </c>
      <c r="G798" s="12">
        <f>30000+15000</f>
        <v>45000</v>
      </c>
      <c r="H798" s="12">
        <v>1148.33</v>
      </c>
      <c r="I798" s="12">
        <v>0</v>
      </c>
      <c r="J798" s="12">
        <f t="shared" si="970"/>
        <v>1291.5</v>
      </c>
      <c r="K798" s="12">
        <f t="shared" si="964"/>
        <v>3194.9999999999995</v>
      </c>
      <c r="L798" s="12">
        <f t="shared" si="971"/>
        <v>517.5</v>
      </c>
      <c r="M798" s="12">
        <f t="shared" si="966"/>
        <v>1368</v>
      </c>
      <c r="N798" s="12">
        <f t="shared" si="967"/>
        <v>3190.5</v>
      </c>
      <c r="O798" s="37">
        <v>0</v>
      </c>
      <c r="P798" s="12">
        <f t="shared" si="968"/>
        <v>9562.5</v>
      </c>
      <c r="Q798" s="28">
        <v>6428.66</v>
      </c>
      <c r="R798" s="28">
        <f t="shared" ref="R798:R819" si="972">+J798+M798+O798+Q798+H798+I798</f>
        <v>10236.49</v>
      </c>
      <c r="S798" s="28">
        <f t="shared" si="969"/>
        <v>6903</v>
      </c>
      <c r="T798" s="28">
        <f t="shared" si="957"/>
        <v>34763.51</v>
      </c>
    </row>
    <row r="799" spans="1:20" s="13" customFormat="1" ht="12">
      <c r="A799" s="10">
        <f t="shared" ref="A799:A819" si="973">+A798+1</f>
        <v>777</v>
      </c>
      <c r="B799" s="23" t="s">
        <v>361</v>
      </c>
      <c r="C799" s="36" t="s">
        <v>906</v>
      </c>
      <c r="D799" s="36" t="s">
        <v>286</v>
      </c>
      <c r="E799" s="15" t="s">
        <v>27</v>
      </c>
      <c r="F799" s="15" t="s">
        <v>39</v>
      </c>
      <c r="G799" s="28">
        <v>140403.47</v>
      </c>
      <c r="H799" s="28">
        <v>27990.959999999999</v>
      </c>
      <c r="I799" s="28">
        <v>0</v>
      </c>
      <c r="J799" s="28">
        <f t="shared" si="970"/>
        <v>4029.5795889999999</v>
      </c>
      <c r="K799" s="28">
        <f t="shared" ref="K799:K808" si="974">G799*7.1%</f>
        <v>9968.6463699999986</v>
      </c>
      <c r="L799" s="28">
        <f t="shared" ref="L799:L801" si="975">62400*1.15%</f>
        <v>717.6</v>
      </c>
      <c r="M799" s="28">
        <f t="shared" ref="M799:M808" si="976">+G799*3.04%</f>
        <v>4268.265488</v>
      </c>
      <c r="N799" s="28">
        <f t="shared" ref="N799:N808" si="977">G799*7.09%</f>
        <v>9954.6060230000003</v>
      </c>
      <c r="O799" s="37">
        <f>1350.12*2</f>
        <v>2700.24</v>
      </c>
      <c r="P799" s="28">
        <f t="shared" ref="P799:P808" si="978">J799+K799+L799+M799+N799</f>
        <v>28938.697469999999</v>
      </c>
      <c r="Q799" s="37">
        <f>35132.4-O799</f>
        <v>32432.160000000003</v>
      </c>
      <c r="R799" s="28">
        <f t="shared" si="972"/>
        <v>71421.205076999991</v>
      </c>
      <c r="S799" s="28">
        <f t="shared" ref="S799:S808" si="979">+N799+L799+K799</f>
        <v>20640.852393000001</v>
      </c>
      <c r="T799" s="28">
        <f t="shared" si="957"/>
        <v>68982.26492300001</v>
      </c>
    </row>
    <row r="800" spans="1:20" s="13" customFormat="1" ht="12">
      <c r="A800" s="10">
        <f t="shared" si="973"/>
        <v>778</v>
      </c>
      <c r="B800" s="23" t="s">
        <v>361</v>
      </c>
      <c r="C800" s="36" t="s">
        <v>907</v>
      </c>
      <c r="D800" s="36" t="s">
        <v>365</v>
      </c>
      <c r="E800" s="15" t="s">
        <v>27</v>
      </c>
      <c r="F800" s="15" t="s">
        <v>39</v>
      </c>
      <c r="G800" s="28">
        <v>72688</v>
      </c>
      <c r="H800" s="28">
        <v>5874.3</v>
      </c>
      <c r="I800" s="28">
        <v>0</v>
      </c>
      <c r="J800" s="28">
        <f t="shared" si="970"/>
        <v>2086.1455999999998</v>
      </c>
      <c r="K800" s="28">
        <f t="shared" si="974"/>
        <v>5160.848</v>
      </c>
      <c r="L800" s="28">
        <f t="shared" si="975"/>
        <v>717.6</v>
      </c>
      <c r="M800" s="28">
        <f t="shared" si="976"/>
        <v>2209.7152000000001</v>
      </c>
      <c r="N800" s="28">
        <f t="shared" si="977"/>
        <v>5153.5792000000001</v>
      </c>
      <c r="O800" s="37">
        <v>0</v>
      </c>
      <c r="P800" s="28">
        <f t="shared" si="978"/>
        <v>15327.888000000001</v>
      </c>
      <c r="Q800" s="37">
        <v>42400.4</v>
      </c>
      <c r="R800" s="28">
        <f t="shared" si="972"/>
        <v>52570.560800000007</v>
      </c>
      <c r="S800" s="28">
        <f t="shared" si="979"/>
        <v>11032.0272</v>
      </c>
      <c r="T800" s="28">
        <f t="shared" si="957"/>
        <v>20117.439199999993</v>
      </c>
    </row>
    <row r="801" spans="1:20" s="13" customFormat="1" ht="12">
      <c r="A801" s="10">
        <f t="shared" si="973"/>
        <v>779</v>
      </c>
      <c r="B801" s="23" t="s">
        <v>361</v>
      </c>
      <c r="C801" s="36" t="s">
        <v>908</v>
      </c>
      <c r="D801" s="36" t="s">
        <v>365</v>
      </c>
      <c r="E801" s="15" t="s">
        <v>27</v>
      </c>
      <c r="F801" s="15" t="s">
        <v>39</v>
      </c>
      <c r="G801" s="28">
        <v>72688</v>
      </c>
      <c r="H801" s="28">
        <v>9577.42</v>
      </c>
      <c r="I801" s="28">
        <v>0</v>
      </c>
      <c r="J801" s="28">
        <f t="shared" si="970"/>
        <v>2086.1455999999998</v>
      </c>
      <c r="K801" s="28">
        <f t="shared" si="974"/>
        <v>5160.848</v>
      </c>
      <c r="L801" s="28">
        <f t="shared" si="975"/>
        <v>717.6</v>
      </c>
      <c r="M801" s="28">
        <f t="shared" si="976"/>
        <v>2209.7152000000001</v>
      </c>
      <c r="N801" s="28">
        <f t="shared" si="977"/>
        <v>5153.5792000000001</v>
      </c>
      <c r="O801" s="37">
        <v>1350.12</v>
      </c>
      <c r="P801" s="28">
        <f t="shared" si="978"/>
        <v>15327.888000000001</v>
      </c>
      <c r="Q801" s="37">
        <f>26633.02-1350.12</f>
        <v>25282.9</v>
      </c>
      <c r="R801" s="28">
        <f t="shared" si="972"/>
        <v>40506.300800000005</v>
      </c>
      <c r="S801" s="28">
        <f t="shared" si="979"/>
        <v>11032.0272</v>
      </c>
      <c r="T801" s="28">
        <f t="shared" si="957"/>
        <v>32181.699199999995</v>
      </c>
    </row>
    <row r="802" spans="1:20" s="13" customFormat="1" ht="12">
      <c r="A802" s="10">
        <f t="shared" si="973"/>
        <v>780</v>
      </c>
      <c r="B802" s="23" t="s">
        <v>361</v>
      </c>
      <c r="C802" s="11" t="s">
        <v>909</v>
      </c>
      <c r="D802" s="11" t="s">
        <v>52</v>
      </c>
      <c r="E802" s="10" t="s">
        <v>27</v>
      </c>
      <c r="F802" s="10" t="s">
        <v>28</v>
      </c>
      <c r="G802" s="12">
        <v>45000</v>
      </c>
      <c r="H802" s="12">
        <v>1148.33</v>
      </c>
      <c r="I802" s="12">
        <v>0</v>
      </c>
      <c r="J802" s="12">
        <f t="shared" si="970"/>
        <v>1291.5</v>
      </c>
      <c r="K802" s="12">
        <f t="shared" si="974"/>
        <v>3194.9999999999995</v>
      </c>
      <c r="L802" s="12">
        <f t="shared" ref="L802:L808" si="980">G802*1.15%</f>
        <v>517.5</v>
      </c>
      <c r="M802" s="12">
        <f t="shared" si="976"/>
        <v>1368</v>
      </c>
      <c r="N802" s="12">
        <f t="shared" si="977"/>
        <v>3190.5</v>
      </c>
      <c r="O802" s="37">
        <v>0</v>
      </c>
      <c r="P802" s="12">
        <f t="shared" si="978"/>
        <v>9562.5</v>
      </c>
      <c r="Q802" s="35">
        <v>31564.75</v>
      </c>
      <c r="R802" s="12">
        <f t="shared" si="972"/>
        <v>35372.58</v>
      </c>
      <c r="S802" s="12">
        <f t="shared" si="979"/>
        <v>6903</v>
      </c>
      <c r="T802" s="28">
        <f t="shared" ref="T802:T819" si="981">+G802-R802</f>
        <v>9627.4199999999983</v>
      </c>
    </row>
    <row r="803" spans="1:20" s="13" customFormat="1" ht="12">
      <c r="A803" s="10">
        <f t="shared" si="973"/>
        <v>781</v>
      </c>
      <c r="B803" s="23" t="s">
        <v>361</v>
      </c>
      <c r="C803" s="11" t="s">
        <v>910</v>
      </c>
      <c r="D803" s="11" t="s">
        <v>312</v>
      </c>
      <c r="E803" s="10" t="s">
        <v>27</v>
      </c>
      <c r="F803" s="10" t="s">
        <v>39</v>
      </c>
      <c r="G803" s="12">
        <v>34500</v>
      </c>
      <c r="H803" s="12">
        <v>0</v>
      </c>
      <c r="I803" s="12">
        <v>0</v>
      </c>
      <c r="J803" s="12">
        <f t="shared" si="970"/>
        <v>990.15</v>
      </c>
      <c r="K803" s="12">
        <f t="shared" si="974"/>
        <v>2449.5</v>
      </c>
      <c r="L803" s="12">
        <f t="shared" si="980"/>
        <v>396.75</v>
      </c>
      <c r="M803" s="12">
        <f t="shared" si="976"/>
        <v>1048.8</v>
      </c>
      <c r="N803" s="12">
        <f t="shared" si="977"/>
        <v>2446.0500000000002</v>
      </c>
      <c r="O803" s="37">
        <v>0</v>
      </c>
      <c r="P803" s="12">
        <f t="shared" si="978"/>
        <v>7331.25</v>
      </c>
      <c r="Q803" s="35">
        <v>21492.79</v>
      </c>
      <c r="R803" s="12">
        <f t="shared" si="972"/>
        <v>23531.74</v>
      </c>
      <c r="S803" s="12">
        <f t="shared" si="979"/>
        <v>5292.3</v>
      </c>
      <c r="T803" s="28">
        <f t="shared" si="981"/>
        <v>10968.259999999998</v>
      </c>
    </row>
    <row r="804" spans="1:20" s="13" customFormat="1" ht="12">
      <c r="A804" s="10">
        <f t="shared" si="973"/>
        <v>782</v>
      </c>
      <c r="B804" s="23" t="s">
        <v>361</v>
      </c>
      <c r="C804" s="11" t="s">
        <v>911</v>
      </c>
      <c r="D804" s="11" t="s">
        <v>312</v>
      </c>
      <c r="E804" s="10" t="s">
        <v>43</v>
      </c>
      <c r="F804" s="10" t="s">
        <v>28</v>
      </c>
      <c r="G804" s="12">
        <v>34500</v>
      </c>
      <c r="H804" s="12">
        <v>0</v>
      </c>
      <c r="I804" s="12">
        <v>0</v>
      </c>
      <c r="J804" s="12">
        <f t="shared" si="970"/>
        <v>990.15</v>
      </c>
      <c r="K804" s="12">
        <f t="shared" si="974"/>
        <v>2449.5</v>
      </c>
      <c r="L804" s="12">
        <f t="shared" si="980"/>
        <v>396.75</v>
      </c>
      <c r="M804" s="12">
        <f t="shared" si="976"/>
        <v>1048.8</v>
      </c>
      <c r="N804" s="12">
        <f t="shared" si="977"/>
        <v>2446.0500000000002</v>
      </c>
      <c r="O804" s="35">
        <f>1350.12*2</f>
        <v>2700.24</v>
      </c>
      <c r="P804" s="12">
        <f t="shared" si="978"/>
        <v>7331.25</v>
      </c>
      <c r="Q804" s="35">
        <f>18138.17-O804</f>
        <v>15437.929999999998</v>
      </c>
      <c r="R804" s="12">
        <f t="shared" si="972"/>
        <v>20177.12</v>
      </c>
      <c r="S804" s="12">
        <f t="shared" si="979"/>
        <v>5292.3</v>
      </c>
      <c r="T804" s="28">
        <f t="shared" si="981"/>
        <v>14322.880000000001</v>
      </c>
    </row>
    <row r="805" spans="1:20" s="30" customFormat="1" ht="12">
      <c r="A805" s="10">
        <f t="shared" si="973"/>
        <v>783</v>
      </c>
      <c r="B805" s="23" t="s">
        <v>361</v>
      </c>
      <c r="C805" s="11" t="s">
        <v>912</v>
      </c>
      <c r="D805" s="11" t="s">
        <v>312</v>
      </c>
      <c r="E805" s="10" t="s">
        <v>27</v>
      </c>
      <c r="F805" s="10" t="s">
        <v>28</v>
      </c>
      <c r="G805" s="12">
        <v>34500</v>
      </c>
      <c r="H805" s="12">
        <v>0</v>
      </c>
      <c r="I805" s="12">
        <v>0</v>
      </c>
      <c r="J805" s="12">
        <f t="shared" si="970"/>
        <v>990.15</v>
      </c>
      <c r="K805" s="12">
        <f t="shared" si="974"/>
        <v>2449.5</v>
      </c>
      <c r="L805" s="12">
        <f t="shared" si="980"/>
        <v>396.75</v>
      </c>
      <c r="M805" s="12">
        <f t="shared" si="976"/>
        <v>1048.8</v>
      </c>
      <c r="N805" s="12">
        <f t="shared" si="977"/>
        <v>2446.0500000000002</v>
      </c>
      <c r="O805" s="37">
        <v>0</v>
      </c>
      <c r="P805" s="12">
        <f t="shared" si="978"/>
        <v>7331.25</v>
      </c>
      <c r="Q805" s="35">
        <v>11749.96</v>
      </c>
      <c r="R805" s="12">
        <f t="shared" si="972"/>
        <v>13788.91</v>
      </c>
      <c r="S805" s="12">
        <f t="shared" si="979"/>
        <v>5292.3</v>
      </c>
      <c r="T805" s="28">
        <f t="shared" si="981"/>
        <v>20711.09</v>
      </c>
    </row>
    <row r="806" spans="1:20" s="30" customFormat="1" ht="12">
      <c r="A806" s="10">
        <f t="shared" si="973"/>
        <v>784</v>
      </c>
      <c r="B806" s="23" t="s">
        <v>361</v>
      </c>
      <c r="C806" s="11" t="s">
        <v>913</v>
      </c>
      <c r="D806" s="11" t="s">
        <v>312</v>
      </c>
      <c r="E806" s="10" t="s">
        <v>43</v>
      </c>
      <c r="F806" s="10" t="s">
        <v>28</v>
      </c>
      <c r="G806" s="12">
        <v>34500</v>
      </c>
      <c r="H806" s="12">
        <v>0</v>
      </c>
      <c r="I806" s="12">
        <v>0</v>
      </c>
      <c r="J806" s="12">
        <f t="shared" si="970"/>
        <v>990.15</v>
      </c>
      <c r="K806" s="12">
        <f t="shared" si="974"/>
        <v>2449.5</v>
      </c>
      <c r="L806" s="12">
        <f t="shared" si="980"/>
        <v>396.75</v>
      </c>
      <c r="M806" s="12">
        <f t="shared" si="976"/>
        <v>1048.8</v>
      </c>
      <c r="N806" s="12">
        <f t="shared" si="977"/>
        <v>2446.0500000000002</v>
      </c>
      <c r="O806" s="37">
        <v>0</v>
      </c>
      <c r="P806" s="12">
        <f t="shared" si="978"/>
        <v>7331.25</v>
      </c>
      <c r="Q806" s="35">
        <v>4986.55</v>
      </c>
      <c r="R806" s="12">
        <f t="shared" si="972"/>
        <v>7025.5</v>
      </c>
      <c r="S806" s="12">
        <f t="shared" si="979"/>
        <v>5292.3</v>
      </c>
      <c r="T806" s="28">
        <f t="shared" si="981"/>
        <v>27474.5</v>
      </c>
    </row>
    <row r="807" spans="1:20" s="30" customFormat="1" ht="12">
      <c r="A807" s="10">
        <f t="shared" si="973"/>
        <v>785</v>
      </c>
      <c r="B807" s="23" t="s">
        <v>361</v>
      </c>
      <c r="C807" s="11" t="s">
        <v>914</v>
      </c>
      <c r="D807" s="11" t="s">
        <v>36</v>
      </c>
      <c r="E807" s="10" t="s">
        <v>27</v>
      </c>
      <c r="F807" s="10" t="s">
        <v>39</v>
      </c>
      <c r="G807" s="12">
        <v>30990.04</v>
      </c>
      <c r="H807" s="12">
        <v>0</v>
      </c>
      <c r="I807" s="12">
        <v>0</v>
      </c>
      <c r="J807" s="12">
        <f t="shared" si="970"/>
        <v>889.41414800000007</v>
      </c>
      <c r="K807" s="12">
        <f t="shared" si="974"/>
        <v>2200.2928400000001</v>
      </c>
      <c r="L807" s="12">
        <f t="shared" si="980"/>
        <v>356.38546000000002</v>
      </c>
      <c r="M807" s="12">
        <f t="shared" si="976"/>
        <v>942.097216</v>
      </c>
      <c r="N807" s="12">
        <f t="shared" si="977"/>
        <v>2197.1938360000004</v>
      </c>
      <c r="O807" s="37">
        <v>0</v>
      </c>
      <c r="P807" s="12">
        <f t="shared" si="978"/>
        <v>6585.3834999999999</v>
      </c>
      <c r="Q807" s="35">
        <v>0</v>
      </c>
      <c r="R807" s="12">
        <f t="shared" si="972"/>
        <v>1831.511364</v>
      </c>
      <c r="S807" s="12">
        <f t="shared" si="979"/>
        <v>4753.872136</v>
      </c>
      <c r="T807" s="28">
        <f t="shared" si="981"/>
        <v>29158.528636000003</v>
      </c>
    </row>
    <row r="808" spans="1:20" s="30" customFormat="1" ht="12.75" customHeight="1">
      <c r="A808" s="10">
        <f t="shared" si="973"/>
        <v>786</v>
      </c>
      <c r="B808" s="23" t="s">
        <v>361</v>
      </c>
      <c r="C808" s="36" t="s">
        <v>915</v>
      </c>
      <c r="D808" s="36" t="s">
        <v>365</v>
      </c>
      <c r="E808" s="15" t="s">
        <v>27</v>
      </c>
      <c r="F808" s="15" t="s">
        <v>39</v>
      </c>
      <c r="G808" s="28">
        <f>27518.7+45169.3</f>
        <v>72688</v>
      </c>
      <c r="H808" s="28">
        <v>9577.42</v>
      </c>
      <c r="I808" s="28">
        <v>0</v>
      </c>
      <c r="J808" s="28">
        <f t="shared" si="970"/>
        <v>2086.1455999999998</v>
      </c>
      <c r="K808" s="28">
        <f t="shared" si="974"/>
        <v>5160.848</v>
      </c>
      <c r="L808" s="28">
        <f t="shared" si="980"/>
        <v>835.91200000000003</v>
      </c>
      <c r="M808" s="28">
        <f t="shared" si="976"/>
        <v>2209.7152000000001</v>
      </c>
      <c r="N808" s="28">
        <f t="shared" si="977"/>
        <v>5153.5792000000001</v>
      </c>
      <c r="O808" s="37">
        <v>1350.12</v>
      </c>
      <c r="P808" s="28">
        <f t="shared" si="978"/>
        <v>15446.2</v>
      </c>
      <c r="Q808" s="28">
        <f>16581.99-O808</f>
        <v>15231.870000000003</v>
      </c>
      <c r="R808" s="12">
        <f t="shared" si="972"/>
        <v>30455.270800000006</v>
      </c>
      <c r="S808" s="28">
        <f t="shared" si="979"/>
        <v>11150.3392</v>
      </c>
      <c r="T808" s="28">
        <f t="shared" si="981"/>
        <v>42232.729199999994</v>
      </c>
    </row>
    <row r="809" spans="1:20" s="30" customFormat="1" ht="12">
      <c r="A809" s="10">
        <f t="shared" si="973"/>
        <v>787</v>
      </c>
      <c r="B809" s="23" t="s">
        <v>377</v>
      </c>
      <c r="C809" s="36" t="s">
        <v>919</v>
      </c>
      <c r="D809" s="36" t="s">
        <v>204</v>
      </c>
      <c r="E809" s="15" t="s">
        <v>27</v>
      </c>
      <c r="F809" s="15" t="s">
        <v>28</v>
      </c>
      <c r="G809" s="28">
        <v>89100</v>
      </c>
      <c r="H809" s="28">
        <v>16598.169999999998</v>
      </c>
      <c r="I809" s="28">
        <v>0</v>
      </c>
      <c r="J809" s="28">
        <f>+G809*2.87%</f>
        <v>2557.17</v>
      </c>
      <c r="K809" s="28">
        <f>G809*7.1%</f>
        <v>6326.0999999999995</v>
      </c>
      <c r="L809" s="28">
        <f t="shared" ref="L809:L818" si="982">62400*1.15%</f>
        <v>717.6</v>
      </c>
      <c r="M809" s="28">
        <f t="shared" ref="M809:M810" si="983">+G809*3.04%</f>
        <v>2708.64</v>
      </c>
      <c r="N809" s="28">
        <f>G809*7.09%</f>
        <v>6317.1900000000005</v>
      </c>
      <c r="O809" s="37">
        <v>0</v>
      </c>
      <c r="P809" s="28">
        <f>J809+K809+L809+M809+N809</f>
        <v>18626.7</v>
      </c>
      <c r="Q809" s="37">
        <v>8985.51</v>
      </c>
      <c r="R809" s="28">
        <f>+J809+M809+O809+Q809+H809+I809</f>
        <v>30849.489999999998</v>
      </c>
      <c r="S809" s="28">
        <f>+N809+L809+K809</f>
        <v>13360.89</v>
      </c>
      <c r="T809" s="28">
        <f>+G809-R809</f>
        <v>58250.51</v>
      </c>
    </row>
    <row r="810" spans="1:20" s="30" customFormat="1" ht="12">
      <c r="A810" s="10">
        <f t="shared" si="973"/>
        <v>788</v>
      </c>
      <c r="B810" s="23" t="s">
        <v>381</v>
      </c>
      <c r="C810" s="36" t="s">
        <v>920</v>
      </c>
      <c r="D810" s="36" t="s">
        <v>204</v>
      </c>
      <c r="E810" s="15" t="s">
        <v>27</v>
      </c>
      <c r="F810" s="15" t="s">
        <v>28</v>
      </c>
      <c r="G810" s="28">
        <v>89100</v>
      </c>
      <c r="H810" s="28">
        <v>9541.42</v>
      </c>
      <c r="I810" s="28">
        <v>0</v>
      </c>
      <c r="J810" s="28">
        <f>+G810*2.87%</f>
        <v>2557.17</v>
      </c>
      <c r="K810" s="28">
        <f>G810*7.1%</f>
        <v>6326.0999999999995</v>
      </c>
      <c r="L810" s="28">
        <f t="shared" si="982"/>
        <v>717.6</v>
      </c>
      <c r="M810" s="12">
        <f t="shared" si="983"/>
        <v>2708.64</v>
      </c>
      <c r="N810" s="28">
        <f>G810*7.09%</f>
        <v>6317.1900000000005</v>
      </c>
      <c r="O810" s="37">
        <v>0</v>
      </c>
      <c r="P810" s="28">
        <f>J810+K810+L810+M810+N810</f>
        <v>18626.7</v>
      </c>
      <c r="Q810" s="37">
        <v>6810.51</v>
      </c>
      <c r="R810" s="28">
        <f>+J810+M810+O810+Q810+H810+I810</f>
        <v>21617.739999999998</v>
      </c>
      <c r="S810" s="28">
        <f>+N810+L810+K810</f>
        <v>13360.89</v>
      </c>
      <c r="T810" s="28">
        <f>+G810-R810</f>
        <v>67482.260000000009</v>
      </c>
    </row>
    <row r="811" spans="1:20" s="13" customFormat="1" ht="12">
      <c r="A811" s="10">
        <f t="shared" si="973"/>
        <v>789</v>
      </c>
      <c r="B811" s="23" t="s">
        <v>381</v>
      </c>
      <c r="C811" s="36" t="s">
        <v>916</v>
      </c>
      <c r="D811" s="36" t="s">
        <v>52</v>
      </c>
      <c r="E811" s="15" t="s">
        <v>43</v>
      </c>
      <c r="F811" s="15" t="s">
        <v>39</v>
      </c>
      <c r="G811" s="28">
        <v>60000</v>
      </c>
      <c r="H811" s="28">
        <v>8341.77</v>
      </c>
      <c r="I811" s="28">
        <v>0</v>
      </c>
      <c r="J811" s="28">
        <f>+G811*2.87%</f>
        <v>1722</v>
      </c>
      <c r="K811" s="28">
        <f>G811*7.1%</f>
        <v>4260</v>
      </c>
      <c r="L811" s="28">
        <f>G811*1.15%</f>
        <v>690</v>
      </c>
      <c r="M811" s="28">
        <f t="shared" ref="M811:M812" si="984">+G811*3.04%</f>
        <v>1824</v>
      </c>
      <c r="N811" s="28">
        <f>G811*7.09%</f>
        <v>4254</v>
      </c>
      <c r="O811" s="37">
        <v>0</v>
      </c>
      <c r="P811" s="28">
        <f>J811+K811+L811+M811+N811</f>
        <v>12750</v>
      </c>
      <c r="Q811" s="37">
        <v>35286.31</v>
      </c>
      <c r="R811" s="28">
        <f>+J811+M811+O811+Q811+H811+I811</f>
        <v>47174.080000000002</v>
      </c>
      <c r="S811" s="28">
        <f>+N811+L811+K811</f>
        <v>9204</v>
      </c>
      <c r="T811" s="28">
        <f>+G811-R811</f>
        <v>12825.919999999998</v>
      </c>
    </row>
    <row r="812" spans="1:20" s="13" customFormat="1" ht="12">
      <c r="A812" s="10">
        <f t="shared" si="973"/>
        <v>790</v>
      </c>
      <c r="B812" s="23" t="s">
        <v>381</v>
      </c>
      <c r="C812" s="36" t="s">
        <v>917</v>
      </c>
      <c r="D812" s="36" t="s">
        <v>57</v>
      </c>
      <c r="E812" s="15" t="s">
        <v>27</v>
      </c>
      <c r="F812" s="15" t="s">
        <v>39</v>
      </c>
      <c r="G812" s="28">
        <v>45000</v>
      </c>
      <c r="H812" s="12">
        <v>1148.33</v>
      </c>
      <c r="I812" s="28">
        <v>0</v>
      </c>
      <c r="J812" s="28">
        <f>+G812*2.87%</f>
        <v>1291.5</v>
      </c>
      <c r="K812" s="28">
        <f>G812*7.1%</f>
        <v>3194.9999999999995</v>
      </c>
      <c r="L812" s="28">
        <f>G812*1.15%</f>
        <v>517.5</v>
      </c>
      <c r="M812" s="28">
        <f t="shared" si="984"/>
        <v>1368</v>
      </c>
      <c r="N812" s="28">
        <f>G812*7.09%</f>
        <v>3190.5</v>
      </c>
      <c r="O812" s="37">
        <v>0</v>
      </c>
      <c r="P812" s="28">
        <f>J812+K812+L812+M812+N812</f>
        <v>9562.5</v>
      </c>
      <c r="Q812" s="37">
        <v>0</v>
      </c>
      <c r="R812" s="28">
        <f>+J812+M812+O812+Q812+H812+I812</f>
        <v>3807.83</v>
      </c>
      <c r="S812" s="28">
        <f>+N812+L812+K812</f>
        <v>6903</v>
      </c>
      <c r="T812" s="28">
        <f>+G812-R812</f>
        <v>41192.17</v>
      </c>
    </row>
    <row r="813" spans="1:20" s="13" customFormat="1" ht="12">
      <c r="A813" s="10">
        <f t="shared" si="973"/>
        <v>791</v>
      </c>
      <c r="B813" s="23" t="s">
        <v>381</v>
      </c>
      <c r="C813" s="36" t="s">
        <v>918</v>
      </c>
      <c r="D813" s="36" t="s">
        <v>312</v>
      </c>
      <c r="E813" s="15" t="s">
        <v>43</v>
      </c>
      <c r="F813" s="15" t="s">
        <v>28</v>
      </c>
      <c r="G813" s="28">
        <v>34500</v>
      </c>
      <c r="H813" s="28">
        <v>0</v>
      </c>
      <c r="I813" s="28">
        <v>0</v>
      </c>
      <c r="J813" s="28">
        <f>+G813*2.87%</f>
        <v>990.15</v>
      </c>
      <c r="K813" s="28">
        <f t="shared" ref="K813" si="985">G813*7.1%</f>
        <v>2449.5</v>
      </c>
      <c r="L813" s="28">
        <f t="shared" ref="L813" si="986">G813*1.15%</f>
        <v>396.75</v>
      </c>
      <c r="M813" s="28">
        <f>+G813*3.04%</f>
        <v>1048.8</v>
      </c>
      <c r="N813" s="28">
        <f t="shared" ref="N813" si="987">G813*7.09%</f>
        <v>2446.0500000000002</v>
      </c>
      <c r="O813" s="37">
        <v>0</v>
      </c>
      <c r="P813" s="28">
        <f t="shared" ref="P813" si="988">J813+K813+L813+M813+N813</f>
        <v>7331.25</v>
      </c>
      <c r="Q813" s="37">
        <v>1081</v>
      </c>
      <c r="R813" s="28">
        <f>+J813+M813+O813+Q813+H813+I813</f>
        <v>3119.95</v>
      </c>
      <c r="S813" s="28">
        <f t="shared" ref="S813" si="989">+N813+L813+K813</f>
        <v>5292.3</v>
      </c>
      <c r="T813" s="28">
        <f>+G813-R813</f>
        <v>31380.05</v>
      </c>
    </row>
    <row r="814" spans="1:20" s="13" customFormat="1" ht="12">
      <c r="A814" s="10">
        <f t="shared" si="973"/>
        <v>792</v>
      </c>
      <c r="B814" s="23" t="s">
        <v>391</v>
      </c>
      <c r="C814" s="11" t="s">
        <v>921</v>
      </c>
      <c r="D814" s="11" t="s">
        <v>204</v>
      </c>
      <c r="E814" s="10" t="s">
        <v>27</v>
      </c>
      <c r="F814" s="10" t="s">
        <v>28</v>
      </c>
      <c r="G814" s="12">
        <v>111330.92</v>
      </c>
      <c r="H814" s="12">
        <v>21356.98</v>
      </c>
      <c r="I814" s="12">
        <v>0</v>
      </c>
      <c r="J814" s="12">
        <f t="shared" si="970"/>
        <v>3195.197404</v>
      </c>
      <c r="K814" s="12">
        <f t="shared" ref="K814:K819" si="990">G814*7.1%</f>
        <v>7904.4953199999991</v>
      </c>
      <c r="L814" s="12">
        <f t="shared" si="982"/>
        <v>717.6</v>
      </c>
      <c r="M814" s="12">
        <f t="shared" ref="M814:M819" si="991">+G814*3.04%</f>
        <v>3384.4599680000001</v>
      </c>
      <c r="N814" s="12">
        <f t="shared" ref="N814:N819" si="992">G814*7.09%</f>
        <v>7893.362228</v>
      </c>
      <c r="O814" s="37">
        <v>0</v>
      </c>
      <c r="P814" s="12">
        <f t="shared" ref="P814:P818" si="993">J814+K814+L814+M814+N814</f>
        <v>23095.11492</v>
      </c>
      <c r="Q814" s="35">
        <v>37123.9</v>
      </c>
      <c r="R814" s="12">
        <f t="shared" si="972"/>
        <v>65060.537372000006</v>
      </c>
      <c r="S814" s="12">
        <f t="shared" ref="S814:S819" si="994">+N814+L814+K814</f>
        <v>16515.457547999998</v>
      </c>
      <c r="T814" s="28">
        <f t="shared" si="981"/>
        <v>46270.382627999992</v>
      </c>
    </row>
    <row r="815" spans="1:20" s="13" customFormat="1" ht="12">
      <c r="A815" s="10">
        <f t="shared" si="973"/>
        <v>793</v>
      </c>
      <c r="B815" s="23" t="s">
        <v>391</v>
      </c>
      <c r="C815" s="11" t="s">
        <v>922</v>
      </c>
      <c r="D815" s="11" t="s">
        <v>204</v>
      </c>
      <c r="E815" s="10" t="s">
        <v>27</v>
      </c>
      <c r="F815" s="10" t="s">
        <v>28</v>
      </c>
      <c r="G815" s="12">
        <v>89100</v>
      </c>
      <c r="H815" s="12">
        <v>15923.11</v>
      </c>
      <c r="I815" s="12">
        <v>0</v>
      </c>
      <c r="J815" s="12">
        <f t="shared" si="970"/>
        <v>2557.17</v>
      </c>
      <c r="K815" s="12">
        <f t="shared" si="990"/>
        <v>6326.0999999999995</v>
      </c>
      <c r="L815" s="12">
        <f t="shared" si="982"/>
        <v>717.6</v>
      </c>
      <c r="M815" s="12">
        <f t="shared" si="991"/>
        <v>2708.64</v>
      </c>
      <c r="N815" s="12">
        <f t="shared" si="992"/>
        <v>6317.1900000000005</v>
      </c>
      <c r="O815" s="35">
        <f>1350.12*2</f>
        <v>2700.24</v>
      </c>
      <c r="P815" s="12">
        <f t="shared" si="993"/>
        <v>18626.7</v>
      </c>
      <c r="Q815" s="37">
        <f>15974.98-O815</f>
        <v>13274.74</v>
      </c>
      <c r="R815" s="28">
        <f t="shared" si="972"/>
        <v>37163.9</v>
      </c>
      <c r="S815" s="28">
        <f t="shared" si="994"/>
        <v>13360.89</v>
      </c>
      <c r="T815" s="28">
        <f t="shared" si="981"/>
        <v>51936.1</v>
      </c>
    </row>
    <row r="816" spans="1:20" s="13" customFormat="1" ht="12">
      <c r="A816" s="10">
        <f t="shared" si="973"/>
        <v>794</v>
      </c>
      <c r="B816" s="23" t="s">
        <v>391</v>
      </c>
      <c r="C816" s="11" t="s">
        <v>923</v>
      </c>
      <c r="D816" s="11" t="s">
        <v>204</v>
      </c>
      <c r="E816" s="10" t="s">
        <v>27</v>
      </c>
      <c r="F816" s="10" t="s">
        <v>28</v>
      </c>
      <c r="G816" s="12">
        <v>89100</v>
      </c>
      <c r="H816" s="12">
        <v>16598.169999999998</v>
      </c>
      <c r="I816" s="12">
        <v>0</v>
      </c>
      <c r="J816" s="12">
        <f t="shared" si="970"/>
        <v>2557.17</v>
      </c>
      <c r="K816" s="12">
        <f t="shared" si="990"/>
        <v>6326.0999999999995</v>
      </c>
      <c r="L816" s="12">
        <f t="shared" si="982"/>
        <v>717.6</v>
      </c>
      <c r="M816" s="12">
        <f t="shared" si="991"/>
        <v>2708.64</v>
      </c>
      <c r="N816" s="12">
        <f t="shared" si="992"/>
        <v>6317.1900000000005</v>
      </c>
      <c r="O816" s="37">
        <v>0</v>
      </c>
      <c r="P816" s="12">
        <f t="shared" si="993"/>
        <v>18626.7</v>
      </c>
      <c r="Q816" s="35">
        <v>35369.51</v>
      </c>
      <c r="R816" s="12">
        <f t="shared" si="972"/>
        <v>57233.49</v>
      </c>
      <c r="S816" s="12">
        <f t="shared" si="994"/>
        <v>13360.89</v>
      </c>
      <c r="T816" s="28">
        <f t="shared" si="981"/>
        <v>31866.510000000002</v>
      </c>
    </row>
    <row r="817" spans="1:20">
      <c r="A817" s="10">
        <f t="shared" si="973"/>
        <v>795</v>
      </c>
      <c r="B817" s="23" t="s">
        <v>391</v>
      </c>
      <c r="C817" s="11" t="s">
        <v>924</v>
      </c>
      <c r="D817" s="11" t="s">
        <v>204</v>
      </c>
      <c r="E817" s="10" t="s">
        <v>27</v>
      </c>
      <c r="F817" s="10" t="s">
        <v>39</v>
      </c>
      <c r="G817" s="12">
        <v>89100</v>
      </c>
      <c r="H817" s="12">
        <v>8866.36</v>
      </c>
      <c r="I817" s="12">
        <v>0</v>
      </c>
      <c r="J817" s="12">
        <f t="shared" si="970"/>
        <v>2557.17</v>
      </c>
      <c r="K817" s="12">
        <f t="shared" si="990"/>
        <v>6326.0999999999995</v>
      </c>
      <c r="L817" s="12">
        <f t="shared" si="982"/>
        <v>717.6</v>
      </c>
      <c r="M817" s="12">
        <f t="shared" si="991"/>
        <v>2708.64</v>
      </c>
      <c r="N817" s="12">
        <f t="shared" si="992"/>
        <v>6317.1900000000005</v>
      </c>
      <c r="O817" s="35">
        <f>1350.12*2</f>
        <v>2700.24</v>
      </c>
      <c r="P817" s="12">
        <f>J817+K817+L817+M817+N817</f>
        <v>18626.7</v>
      </c>
      <c r="Q817" s="35">
        <f>16931.75-O817</f>
        <v>14231.51</v>
      </c>
      <c r="R817" s="12">
        <f t="shared" si="972"/>
        <v>31063.919999999998</v>
      </c>
      <c r="S817" s="12">
        <f t="shared" si="994"/>
        <v>13360.89</v>
      </c>
      <c r="T817" s="28">
        <f t="shared" si="981"/>
        <v>58036.08</v>
      </c>
    </row>
    <row r="818" spans="1:20">
      <c r="A818" s="10">
        <f t="shared" si="973"/>
        <v>796</v>
      </c>
      <c r="B818" s="23" t="s">
        <v>391</v>
      </c>
      <c r="C818" s="11" t="s">
        <v>925</v>
      </c>
      <c r="D818" s="11" t="s">
        <v>204</v>
      </c>
      <c r="E818" s="10" t="s">
        <v>27</v>
      </c>
      <c r="F818" s="10" t="s">
        <v>28</v>
      </c>
      <c r="G818" s="12">
        <v>89100</v>
      </c>
      <c r="H818" s="12">
        <v>16260.64</v>
      </c>
      <c r="I818" s="12">
        <v>0</v>
      </c>
      <c r="J818" s="12">
        <f t="shared" si="970"/>
        <v>2557.17</v>
      </c>
      <c r="K818" s="12">
        <f t="shared" si="990"/>
        <v>6326.0999999999995</v>
      </c>
      <c r="L818" s="12">
        <f t="shared" si="982"/>
        <v>717.6</v>
      </c>
      <c r="M818" s="12">
        <f t="shared" si="991"/>
        <v>2708.64</v>
      </c>
      <c r="N818" s="12">
        <f t="shared" si="992"/>
        <v>6317.1900000000005</v>
      </c>
      <c r="O818" s="37">
        <v>0</v>
      </c>
      <c r="P818" s="12">
        <f t="shared" si="993"/>
        <v>18626.7</v>
      </c>
      <c r="Q818" s="35">
        <v>17520.509999999998</v>
      </c>
      <c r="R818" s="12">
        <f t="shared" si="972"/>
        <v>39046.959999999999</v>
      </c>
      <c r="S818" s="12">
        <f t="shared" si="994"/>
        <v>13360.89</v>
      </c>
      <c r="T818" s="28">
        <f t="shared" si="981"/>
        <v>50053.04</v>
      </c>
    </row>
    <row r="819" spans="1:20" s="7" customFormat="1">
      <c r="A819" s="10">
        <f t="shared" si="973"/>
        <v>797</v>
      </c>
      <c r="B819" s="23" t="s">
        <v>391</v>
      </c>
      <c r="C819" s="11" t="s">
        <v>926</v>
      </c>
      <c r="D819" s="11" t="s">
        <v>204</v>
      </c>
      <c r="E819" s="10" t="s">
        <v>27</v>
      </c>
      <c r="F819" s="10" t="s">
        <v>39</v>
      </c>
      <c r="G819" s="12">
        <v>89100</v>
      </c>
      <c r="H819" s="12">
        <v>16598.169999999998</v>
      </c>
      <c r="I819" s="12">
        <v>0</v>
      </c>
      <c r="J819" s="12">
        <f t="shared" si="970"/>
        <v>2557.17</v>
      </c>
      <c r="K819" s="12">
        <f t="shared" si="990"/>
        <v>6326.0999999999995</v>
      </c>
      <c r="L819" s="12">
        <f>62400*1.15%</f>
        <v>717.6</v>
      </c>
      <c r="M819" s="12">
        <f t="shared" si="991"/>
        <v>2708.64</v>
      </c>
      <c r="N819" s="12">
        <f t="shared" si="992"/>
        <v>6317.1900000000005</v>
      </c>
      <c r="O819" s="37">
        <v>0</v>
      </c>
      <c r="P819" s="12">
        <f>J819+K819+L819+M819+N819</f>
        <v>18626.7</v>
      </c>
      <c r="Q819" s="14">
        <v>1366.51</v>
      </c>
      <c r="R819" s="12">
        <f t="shared" si="972"/>
        <v>23230.489999999998</v>
      </c>
      <c r="S819" s="12">
        <f t="shared" si="994"/>
        <v>13360.89</v>
      </c>
      <c r="T819" s="28">
        <f t="shared" si="981"/>
        <v>65869.510000000009</v>
      </c>
    </row>
    <row r="820" spans="1:20">
      <c r="A820" s="31"/>
      <c r="B820" s="32"/>
      <c r="C820" s="32"/>
      <c r="D820" s="32"/>
      <c r="E820" s="116" t="s">
        <v>927</v>
      </c>
      <c r="F820" s="116"/>
      <c r="G820" s="8">
        <f t="shared" ref="G820:T820" si="995">SUM(G17:G819)</f>
        <v>38967261.879999973</v>
      </c>
      <c r="H820" s="8">
        <f t="shared" si="995"/>
        <v>3365649.5299999951</v>
      </c>
      <c r="I820" s="8">
        <f t="shared" si="995"/>
        <v>0</v>
      </c>
      <c r="J820" s="8">
        <f t="shared" si="995"/>
        <v>1118360.4159560029</v>
      </c>
      <c r="K820" s="8">
        <f t="shared" si="995"/>
        <v>2766675.5934800059</v>
      </c>
      <c r="L820" s="8">
        <f t="shared" si="995"/>
        <v>366382.10271999927</v>
      </c>
      <c r="M820" s="8">
        <f t="shared" si="995"/>
        <v>1169547.5505600087</v>
      </c>
      <c r="N820" s="8">
        <f t="shared" si="995"/>
        <v>2734291.0360099864</v>
      </c>
      <c r="O820" s="8">
        <f t="shared" si="995"/>
        <v>224119.92999999956</v>
      </c>
      <c r="P820" s="8">
        <f t="shared" si="995"/>
        <v>8144449.0582260145</v>
      </c>
      <c r="Q820" s="8">
        <f t="shared" si="995"/>
        <v>5826221.5699999928</v>
      </c>
      <c r="R820" s="8">
        <f t="shared" si="995"/>
        <v>11703898.996515978</v>
      </c>
      <c r="S820" s="8">
        <f t="shared" si="995"/>
        <v>5867251.3042099578</v>
      </c>
      <c r="T820" s="8">
        <f t="shared" si="995"/>
        <v>27263362.883484144</v>
      </c>
    </row>
    <row r="822" spans="1:20">
      <c r="A822" s="93"/>
      <c r="B822" s="94"/>
      <c r="C822" s="94"/>
      <c r="D822" s="94"/>
      <c r="E822" s="93"/>
      <c r="F822" s="93"/>
      <c r="G822" s="95"/>
      <c r="H822" s="95"/>
      <c r="I822" s="95"/>
      <c r="J822" s="95"/>
      <c r="K822" s="95"/>
      <c r="L822" s="95"/>
      <c r="M822" s="95"/>
      <c r="N822" s="95"/>
      <c r="O822" s="96"/>
      <c r="P822" s="95"/>
      <c r="Q822" s="95"/>
      <c r="R822" s="95"/>
      <c r="S822" s="95"/>
      <c r="T822" s="95"/>
    </row>
    <row r="823" spans="1:20">
      <c r="H823" s="92"/>
      <c r="J823" s="92"/>
      <c r="M823" s="92"/>
      <c r="R823" s="92"/>
      <c r="T823" s="92"/>
    </row>
    <row r="825" spans="1:20">
      <c r="H825" s="64"/>
      <c r="J825" s="64"/>
      <c r="L825" s="64"/>
      <c r="M825" s="64"/>
      <c r="N825" s="64"/>
      <c r="O825" s="98"/>
      <c r="P825" s="64"/>
      <c r="Q825" s="64"/>
      <c r="R825" s="64"/>
    </row>
    <row r="826" spans="1:20">
      <c r="G826" s="95"/>
    </row>
    <row r="828" spans="1:20" ht="15">
      <c r="R828" s="47"/>
    </row>
    <row r="829" spans="1:20" ht="15">
      <c r="R829" s="47"/>
    </row>
    <row r="830" spans="1:20" ht="15">
      <c r="H830" s="47"/>
      <c r="R830" s="47"/>
    </row>
    <row r="831" spans="1:20" ht="15">
      <c r="H831" s="47"/>
    </row>
    <row r="832" spans="1:20" ht="15">
      <c r="H832" s="47"/>
    </row>
    <row r="838" spans="7:8" ht="15">
      <c r="G838" s="47"/>
    </row>
    <row r="839" spans="7:8" ht="15">
      <c r="G839" s="47"/>
    </row>
    <row r="840" spans="7:8" ht="15">
      <c r="G840" s="47"/>
    </row>
    <row r="845" spans="7:8" ht="15">
      <c r="H845" s="47"/>
    </row>
    <row r="846" spans="7:8" ht="15">
      <c r="H846" s="47"/>
    </row>
    <row r="847" spans="7:8" ht="15">
      <c r="H847" s="47"/>
    </row>
  </sheetData>
  <mergeCells count="23">
    <mergeCell ref="E820:F820"/>
    <mergeCell ref="Q15:Q16"/>
    <mergeCell ref="S15:S16"/>
    <mergeCell ref="H14:H16"/>
    <mergeCell ref="I14:I16"/>
    <mergeCell ref="J14:P14"/>
    <mergeCell ref="R14:S14"/>
    <mergeCell ref="A10:T10"/>
    <mergeCell ref="A13:T13"/>
    <mergeCell ref="A14:A16"/>
    <mergeCell ref="C14:C16"/>
    <mergeCell ref="D14:D16"/>
    <mergeCell ref="E14:E16"/>
    <mergeCell ref="F14:F16"/>
    <mergeCell ref="G14:G16"/>
    <mergeCell ref="T14:T16"/>
    <mergeCell ref="J15:K15"/>
    <mergeCell ref="L15:L16"/>
    <mergeCell ref="M15:N15"/>
    <mergeCell ref="O15:O16"/>
    <mergeCell ref="P15:P16"/>
    <mergeCell ref="R15:R16"/>
    <mergeCell ref="A11:T11"/>
  </mergeCells>
  <conditionalFormatting sqref="C207">
    <cfRule type="duplicateValues" dxfId="84" priority="93"/>
  </conditionalFormatting>
  <conditionalFormatting sqref="C599">
    <cfRule type="duplicateValues" dxfId="83" priority="90"/>
  </conditionalFormatting>
  <conditionalFormatting sqref="C299">
    <cfRule type="duplicateValues" dxfId="82" priority="89"/>
  </conditionalFormatting>
  <conditionalFormatting sqref="C21">
    <cfRule type="duplicateValues" dxfId="81" priority="81"/>
  </conditionalFormatting>
  <conditionalFormatting sqref="C196">
    <cfRule type="duplicateValues" dxfId="80" priority="79"/>
  </conditionalFormatting>
  <conditionalFormatting sqref="C393">
    <cfRule type="duplicateValues" dxfId="79" priority="76"/>
  </conditionalFormatting>
  <conditionalFormatting sqref="C717">
    <cfRule type="duplicateValues" dxfId="78" priority="74"/>
  </conditionalFormatting>
  <conditionalFormatting sqref="C716">
    <cfRule type="duplicateValues" dxfId="77" priority="72"/>
  </conditionalFormatting>
  <conditionalFormatting sqref="C203">
    <cfRule type="duplicateValues" dxfId="76" priority="70"/>
  </conditionalFormatting>
  <conditionalFormatting sqref="C395">
    <cfRule type="duplicateValues" dxfId="75" priority="69"/>
  </conditionalFormatting>
  <conditionalFormatting sqref="C718">
    <cfRule type="duplicateValues" dxfId="74" priority="67"/>
  </conditionalFormatting>
  <conditionalFormatting sqref="C22">
    <cfRule type="duplicateValues" dxfId="73" priority="66"/>
  </conditionalFormatting>
  <conditionalFormatting sqref="C147">
    <cfRule type="duplicateValues" dxfId="72" priority="52"/>
  </conditionalFormatting>
  <conditionalFormatting sqref="C377">
    <cfRule type="duplicateValues" dxfId="71" priority="48"/>
  </conditionalFormatting>
  <conditionalFormatting sqref="C398">
    <cfRule type="duplicateValues" dxfId="70" priority="44"/>
  </conditionalFormatting>
  <conditionalFormatting sqref="C399:C400">
    <cfRule type="duplicateValues" dxfId="69" priority="42"/>
  </conditionalFormatting>
  <conditionalFormatting sqref="C583">
    <cfRule type="duplicateValues" dxfId="68" priority="39"/>
  </conditionalFormatting>
  <conditionalFormatting sqref="C509">
    <cfRule type="duplicateValues" dxfId="67" priority="38"/>
  </conditionalFormatting>
  <conditionalFormatting sqref="C477">
    <cfRule type="duplicateValues" dxfId="66" priority="34"/>
  </conditionalFormatting>
  <conditionalFormatting sqref="C580">
    <cfRule type="duplicateValues" dxfId="65" priority="30"/>
  </conditionalFormatting>
  <conditionalFormatting sqref="C593">
    <cfRule type="duplicateValues" dxfId="64" priority="28"/>
  </conditionalFormatting>
  <conditionalFormatting sqref="C288">
    <cfRule type="duplicateValues" dxfId="63" priority="22"/>
  </conditionalFormatting>
  <conditionalFormatting sqref="C88">
    <cfRule type="duplicateValues" dxfId="62" priority="20"/>
  </conditionalFormatting>
  <conditionalFormatting sqref="C814:C1048576 C1:C10 C584 C378:C392 C208:C213 C29:C30 C174 C89 C394 C32:C35 C150:C159 C300:C317 C401:C411 C396:C397 C510 C581 C594:C598 C24:C25 C719:C743 C289:C298 C204:C206 C198:C202 C161:C168 C37:C56 C684:C708 C58:C64 C480:C488 C588:C592 C711:C715 C600:C610 C514:C579 C321:C376 C612 C491:C508 C91 C122:C146 C93 C193:C195 C67:C85 C95:C120 C614:C679 C264:C287 C170:C171 C215:C262 C416:C476 C478 C746:C810 C12:C20 C176:C191">
    <cfRule type="duplicateValues" dxfId="61" priority="105"/>
  </conditionalFormatting>
  <conditionalFormatting sqref="C197">
    <cfRule type="duplicateValues" dxfId="60" priority="19"/>
  </conditionalFormatting>
  <conditionalFormatting sqref="C160">
    <cfRule type="duplicateValues" dxfId="59" priority="18"/>
  </conditionalFormatting>
  <conditionalFormatting sqref="C811:C813">
    <cfRule type="duplicateValues" dxfId="58" priority="111"/>
  </conditionalFormatting>
  <conditionalFormatting sqref="C680">
    <cfRule type="duplicateValues" dxfId="57" priority="16"/>
  </conditionalFormatting>
  <conditionalFormatting sqref="C681">
    <cfRule type="duplicateValues" dxfId="56" priority="15"/>
  </conditionalFormatting>
  <conditionalFormatting sqref="C57">
    <cfRule type="duplicateValues" dxfId="55" priority="13"/>
  </conditionalFormatting>
  <conditionalFormatting sqref="C169">
    <cfRule type="duplicateValues" dxfId="54" priority="12"/>
  </conditionalFormatting>
  <conditionalFormatting sqref="C682">
    <cfRule type="duplicateValues" dxfId="53" priority="11"/>
  </conditionalFormatting>
  <conditionalFormatting sqref="C479">
    <cfRule type="duplicateValues" dxfId="52" priority="10"/>
  </conditionalFormatting>
  <conditionalFormatting sqref="C263">
    <cfRule type="duplicateValues" dxfId="51" priority="9"/>
  </conditionalFormatting>
  <conditionalFormatting sqref="C586">
    <cfRule type="duplicateValues" dxfId="50" priority="4"/>
  </conditionalFormatting>
  <conditionalFormatting sqref="C587 C585">
    <cfRule type="duplicateValues" dxfId="49" priority="5"/>
  </conditionalFormatting>
  <conditionalFormatting sqref="C36">
    <cfRule type="duplicateValues" dxfId="48" priority="147"/>
  </conditionalFormatting>
  <conditionalFormatting sqref="C26:C27">
    <cfRule type="duplicateValues" dxfId="47" priority="2"/>
  </conditionalFormatting>
  <conditionalFormatting sqref="C744:C745 C683 C94 C65:C66 C92 C611 C511:C513 C613 C192 C28 C121 C214 C318:C320 C23 C709:C710 C412:C415 C489:C490 C86:C87 C172:C173 C90">
    <cfRule type="duplicateValues" dxfId="46" priority="232"/>
  </conditionalFormatting>
  <conditionalFormatting sqref="C148:C149">
    <cfRule type="duplicateValues" dxfId="45" priority="233"/>
  </conditionalFormatting>
  <conditionalFormatting sqref="C175">
    <cfRule type="duplicateValues" dxfId="44" priority="1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266 L268 L271 N170 L306 L78:L79 M88:N88 L91 L67 L159 L166 M168:M169 M171 N167 L28 L35 L39 L49 L85:L86 L93 M182 J25 L481 A50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78"/>
  <sheetViews>
    <sheetView showGridLines="0" topLeftCell="A742" workbookViewId="0">
      <selection activeCell="D765" sqref="D765"/>
    </sheetView>
  </sheetViews>
  <sheetFormatPr baseColWidth="10" defaultRowHeight="1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4" bestFit="1" customWidth="1"/>
    <col min="6" max="6" width="11.42578125" style="65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2"/>
    <col min="12" max="16384" width="11.42578125" style="13"/>
  </cols>
  <sheetData>
    <row r="2" spans="2:11">
      <c r="B2" s="23" t="s">
        <v>319</v>
      </c>
      <c r="C2" s="11" t="s">
        <v>861</v>
      </c>
      <c r="D2" s="11" t="s">
        <v>164</v>
      </c>
      <c r="E2" s="12">
        <v>22000</v>
      </c>
      <c r="F2" s="65" t="b">
        <f>G2=C2</f>
        <v>1</v>
      </c>
      <c r="G2" s="16" t="s">
        <v>861</v>
      </c>
      <c r="H2" s="16" t="s">
        <v>164</v>
      </c>
      <c r="I2" s="66">
        <v>22000</v>
      </c>
      <c r="J2" s="82" t="b">
        <f>H2=D2</f>
        <v>1</v>
      </c>
      <c r="K2" s="65" t="b">
        <f>I2=E2</f>
        <v>1</v>
      </c>
    </row>
    <row r="3" spans="2:11">
      <c r="B3" s="23" t="s">
        <v>319</v>
      </c>
      <c r="C3" s="11" t="s">
        <v>336</v>
      </c>
      <c r="D3" s="11" t="s">
        <v>164</v>
      </c>
      <c r="E3" s="12">
        <v>22000</v>
      </c>
      <c r="F3" s="65" t="b">
        <f t="shared" ref="F3:F66" si="0">G3=C3</f>
        <v>1</v>
      </c>
      <c r="G3" s="16" t="s">
        <v>336</v>
      </c>
      <c r="H3" s="16" t="s">
        <v>164</v>
      </c>
      <c r="I3" s="66">
        <v>22000</v>
      </c>
      <c r="J3" s="82" t="b">
        <f t="shared" ref="J3:J66" si="1">H3=D3</f>
        <v>1</v>
      </c>
      <c r="K3" s="65" t="b">
        <f t="shared" ref="K3:K66" si="2">I3=E3</f>
        <v>1</v>
      </c>
    </row>
    <row r="4" spans="2:11">
      <c r="B4" s="23" t="s">
        <v>391</v>
      </c>
      <c r="C4" s="16" t="s">
        <v>696</v>
      </c>
      <c r="D4" s="11" t="s">
        <v>204</v>
      </c>
      <c r="E4" s="12">
        <v>93941.79</v>
      </c>
      <c r="F4" s="65" t="b">
        <f t="shared" si="0"/>
        <v>1</v>
      </c>
      <c r="G4" s="16" t="s">
        <v>696</v>
      </c>
      <c r="H4" s="16" t="s">
        <v>204</v>
      </c>
      <c r="I4" s="66">
        <v>93941.79</v>
      </c>
      <c r="J4" s="82" t="b">
        <f t="shared" si="1"/>
        <v>1</v>
      </c>
      <c r="K4" s="65" t="b">
        <f t="shared" si="2"/>
        <v>1</v>
      </c>
    </row>
    <row r="5" spans="2:11">
      <c r="B5" s="23" t="s">
        <v>319</v>
      </c>
      <c r="C5" s="11" t="s">
        <v>862</v>
      </c>
      <c r="D5" s="11" t="s">
        <v>164</v>
      </c>
      <c r="E5" s="12">
        <v>22000</v>
      </c>
      <c r="F5" s="65" t="b">
        <f t="shared" si="0"/>
        <v>1</v>
      </c>
      <c r="G5" s="16" t="s">
        <v>862</v>
      </c>
      <c r="H5" s="16" t="s">
        <v>164</v>
      </c>
      <c r="I5" s="66">
        <v>22000</v>
      </c>
      <c r="J5" s="82" t="b">
        <f t="shared" si="1"/>
        <v>1</v>
      </c>
      <c r="K5" s="65" t="b">
        <f t="shared" si="2"/>
        <v>1</v>
      </c>
    </row>
    <row r="6" spans="2:11">
      <c r="B6" s="23" t="s">
        <v>319</v>
      </c>
      <c r="C6" s="11" t="s">
        <v>863</v>
      </c>
      <c r="D6" s="11" t="s">
        <v>164</v>
      </c>
      <c r="E6" s="12">
        <v>22000</v>
      </c>
      <c r="F6" s="65" t="b">
        <f t="shared" si="0"/>
        <v>1</v>
      </c>
      <c r="G6" s="16" t="s">
        <v>863</v>
      </c>
      <c r="H6" s="16" t="s">
        <v>164</v>
      </c>
      <c r="I6" s="66">
        <v>22000</v>
      </c>
      <c r="J6" s="82" t="b">
        <f t="shared" si="1"/>
        <v>1</v>
      </c>
      <c r="K6" s="65" t="b">
        <f t="shared" si="2"/>
        <v>1</v>
      </c>
    </row>
    <row r="7" spans="2:11">
      <c r="B7" s="23" t="s">
        <v>302</v>
      </c>
      <c r="C7" s="11" t="s">
        <v>511</v>
      </c>
      <c r="D7" s="11" t="s">
        <v>413</v>
      </c>
      <c r="E7" s="12">
        <v>45000</v>
      </c>
      <c r="F7" s="65" t="b">
        <f t="shared" si="0"/>
        <v>1</v>
      </c>
      <c r="G7" s="16" t="s">
        <v>511</v>
      </c>
      <c r="H7" s="16" t="s">
        <v>413</v>
      </c>
      <c r="I7" s="66">
        <v>45000</v>
      </c>
      <c r="J7" s="82" t="b">
        <f t="shared" si="1"/>
        <v>1</v>
      </c>
      <c r="K7" s="65" t="b">
        <f t="shared" si="2"/>
        <v>1</v>
      </c>
    </row>
    <row r="8" spans="2:11">
      <c r="B8" s="23" t="s">
        <v>73</v>
      </c>
      <c r="C8" s="36" t="s">
        <v>74</v>
      </c>
      <c r="D8" s="36" t="s">
        <v>962</v>
      </c>
      <c r="E8" s="12">
        <v>82251.13</v>
      </c>
      <c r="F8" s="65" t="b">
        <f t="shared" si="0"/>
        <v>1</v>
      </c>
      <c r="G8" s="16" t="s">
        <v>74</v>
      </c>
      <c r="H8" s="16" t="s">
        <v>968</v>
      </c>
      <c r="I8" s="66">
        <v>82251.13</v>
      </c>
      <c r="J8" s="83" t="b">
        <f t="shared" si="1"/>
        <v>0</v>
      </c>
      <c r="K8" s="65" t="b">
        <f t="shared" si="2"/>
        <v>1</v>
      </c>
    </row>
    <row r="9" spans="2:11">
      <c r="B9" s="23" t="s">
        <v>319</v>
      </c>
      <c r="C9" s="11" t="s">
        <v>858</v>
      </c>
      <c r="D9" s="11" t="s">
        <v>330</v>
      </c>
      <c r="E9" s="12">
        <v>22000</v>
      </c>
      <c r="F9" s="65" t="b">
        <f t="shared" si="0"/>
        <v>1</v>
      </c>
      <c r="G9" s="16" t="s">
        <v>858</v>
      </c>
      <c r="H9" s="16" t="s">
        <v>330</v>
      </c>
      <c r="I9" s="66">
        <v>22000</v>
      </c>
      <c r="J9" s="82" t="b">
        <f t="shared" si="1"/>
        <v>1</v>
      </c>
      <c r="K9" s="65" t="b">
        <f t="shared" si="2"/>
        <v>1</v>
      </c>
    </row>
    <row r="10" spans="2:11">
      <c r="B10" s="23" t="s">
        <v>391</v>
      </c>
      <c r="C10" s="36" t="s">
        <v>832</v>
      </c>
      <c r="D10" s="36" t="s">
        <v>204</v>
      </c>
      <c r="E10" s="28">
        <v>89100</v>
      </c>
      <c r="F10" s="65" t="b">
        <f t="shared" si="0"/>
        <v>1</v>
      </c>
      <c r="G10" s="16" t="s">
        <v>832</v>
      </c>
      <c r="H10" s="16" t="s">
        <v>204</v>
      </c>
      <c r="I10" s="66">
        <v>89100</v>
      </c>
      <c r="J10" s="82" t="b">
        <f t="shared" si="1"/>
        <v>1</v>
      </c>
      <c r="K10" s="65" t="b">
        <f t="shared" si="2"/>
        <v>1</v>
      </c>
    </row>
    <row r="11" spans="2:11">
      <c r="B11" s="23" t="s">
        <v>391</v>
      </c>
      <c r="C11" s="16" t="s">
        <v>489</v>
      </c>
      <c r="D11" s="11" t="s">
        <v>204</v>
      </c>
      <c r="E11" s="12">
        <v>90671.21</v>
      </c>
      <c r="F11" s="65" t="b">
        <f t="shared" si="0"/>
        <v>1</v>
      </c>
      <c r="G11" s="16" t="s">
        <v>489</v>
      </c>
      <c r="H11" s="16" t="s">
        <v>204</v>
      </c>
      <c r="I11" s="66">
        <v>90671.21</v>
      </c>
      <c r="J11" s="82" t="b">
        <f t="shared" si="1"/>
        <v>1</v>
      </c>
      <c r="K11" s="65" t="b">
        <f t="shared" si="2"/>
        <v>1</v>
      </c>
    </row>
    <row r="12" spans="2:11">
      <c r="B12" s="23" t="s">
        <v>319</v>
      </c>
      <c r="C12" s="11" t="s">
        <v>337</v>
      </c>
      <c r="D12" s="11" t="s">
        <v>164</v>
      </c>
      <c r="E12" s="12">
        <v>22000</v>
      </c>
      <c r="F12" s="65" t="b">
        <f t="shared" si="0"/>
        <v>1</v>
      </c>
      <c r="G12" s="16" t="s">
        <v>337</v>
      </c>
      <c r="H12" s="16" t="s">
        <v>164</v>
      </c>
      <c r="I12" s="66">
        <v>22000</v>
      </c>
      <c r="J12" s="82" t="b">
        <f t="shared" si="1"/>
        <v>1</v>
      </c>
      <c r="K12" s="65" t="b">
        <f t="shared" si="2"/>
        <v>1</v>
      </c>
    </row>
    <row r="13" spans="2:11">
      <c r="B13" s="23" t="s">
        <v>361</v>
      </c>
      <c r="C13" s="11" t="s">
        <v>816</v>
      </c>
      <c r="D13" s="11" t="s">
        <v>312</v>
      </c>
      <c r="E13" s="12">
        <v>40000</v>
      </c>
      <c r="F13" s="65" t="b">
        <f t="shared" si="0"/>
        <v>1</v>
      </c>
      <c r="G13" s="16" t="s">
        <v>816</v>
      </c>
      <c r="H13" s="16" t="s">
        <v>312</v>
      </c>
      <c r="I13" s="66">
        <v>40000</v>
      </c>
      <c r="J13" s="82" t="b">
        <f t="shared" si="1"/>
        <v>1</v>
      </c>
      <c r="K13" s="65" t="b">
        <f t="shared" si="2"/>
        <v>1</v>
      </c>
    </row>
    <row r="14" spans="2:11">
      <c r="B14" s="23" t="s">
        <v>361</v>
      </c>
      <c r="C14" s="36" t="s">
        <v>907</v>
      </c>
      <c r="D14" s="36" t="s">
        <v>365</v>
      </c>
      <c r="E14" s="28">
        <v>72688</v>
      </c>
      <c r="F14" s="65" t="b">
        <f t="shared" si="0"/>
        <v>1</v>
      </c>
      <c r="G14" s="16" t="s">
        <v>907</v>
      </c>
      <c r="H14" s="16" t="s">
        <v>365</v>
      </c>
      <c r="I14" s="66">
        <v>72688</v>
      </c>
      <c r="J14" s="82" t="b">
        <f t="shared" si="1"/>
        <v>1</v>
      </c>
      <c r="K14" s="65" t="b">
        <f t="shared" si="2"/>
        <v>1</v>
      </c>
    </row>
    <row r="15" spans="2:11">
      <c r="B15" s="23" t="s">
        <v>302</v>
      </c>
      <c r="C15" s="11" t="s">
        <v>846</v>
      </c>
      <c r="D15" s="11" t="s">
        <v>953</v>
      </c>
      <c r="E15" s="12">
        <v>47250</v>
      </c>
      <c r="F15" s="65" t="b">
        <f t="shared" si="0"/>
        <v>1</v>
      </c>
      <c r="G15" s="16" t="s">
        <v>846</v>
      </c>
      <c r="H15" s="16" t="s">
        <v>969</v>
      </c>
      <c r="I15" s="66">
        <v>47250</v>
      </c>
      <c r="J15" s="83" t="b">
        <f t="shared" si="1"/>
        <v>0</v>
      </c>
      <c r="K15" s="65" t="b">
        <f t="shared" si="2"/>
        <v>1</v>
      </c>
    </row>
    <row r="16" spans="2:11">
      <c r="B16" s="23" t="s">
        <v>319</v>
      </c>
      <c r="C16" s="11" t="s">
        <v>531</v>
      </c>
      <c r="D16" s="11" t="s">
        <v>164</v>
      </c>
      <c r="E16" s="12">
        <v>22000</v>
      </c>
      <c r="F16" s="65" t="b">
        <f t="shared" si="0"/>
        <v>1</v>
      </c>
      <c r="G16" s="16" t="s">
        <v>531</v>
      </c>
      <c r="H16" s="16" t="s">
        <v>164</v>
      </c>
      <c r="I16" s="66">
        <v>22000</v>
      </c>
      <c r="J16" s="82" t="b">
        <f t="shared" si="1"/>
        <v>1</v>
      </c>
      <c r="K16" s="65" t="b">
        <f t="shared" si="2"/>
        <v>1</v>
      </c>
    </row>
    <row r="17" spans="2:11">
      <c r="B17" s="23" t="s">
        <v>44</v>
      </c>
      <c r="C17" s="11" t="s">
        <v>47</v>
      </c>
      <c r="D17" s="84" t="s">
        <v>970</v>
      </c>
      <c r="E17" s="12">
        <v>70000</v>
      </c>
      <c r="F17" s="65" t="b">
        <f t="shared" si="0"/>
        <v>1</v>
      </c>
      <c r="G17" s="16" t="s">
        <v>47</v>
      </c>
      <c r="H17" s="16" t="s">
        <v>970</v>
      </c>
      <c r="I17" s="66">
        <v>70000</v>
      </c>
      <c r="J17" s="82" t="b">
        <f t="shared" si="1"/>
        <v>1</v>
      </c>
      <c r="K17" s="65" t="b">
        <f t="shared" si="2"/>
        <v>1</v>
      </c>
    </row>
    <row r="18" spans="2:11">
      <c r="B18" s="23" t="s">
        <v>319</v>
      </c>
      <c r="C18" s="11" t="s">
        <v>632</v>
      </c>
      <c r="D18" s="11" t="s">
        <v>164</v>
      </c>
      <c r="E18" s="12">
        <v>22000</v>
      </c>
      <c r="F18" s="65" t="b">
        <f t="shared" si="0"/>
        <v>1</v>
      </c>
      <c r="G18" s="16" t="s">
        <v>632</v>
      </c>
      <c r="H18" s="16" t="s">
        <v>164</v>
      </c>
      <c r="I18" s="66">
        <v>22000</v>
      </c>
      <c r="J18" s="82" t="b">
        <f t="shared" si="1"/>
        <v>1</v>
      </c>
      <c r="K18" s="65" t="b">
        <f t="shared" si="2"/>
        <v>1</v>
      </c>
    </row>
    <row r="19" spans="2:11">
      <c r="B19" s="23" t="s">
        <v>361</v>
      </c>
      <c r="C19" s="36" t="s">
        <v>799</v>
      </c>
      <c r="D19" s="36" t="s">
        <v>365</v>
      </c>
      <c r="E19" s="28">
        <v>72688</v>
      </c>
      <c r="F19" s="65" t="b">
        <f t="shared" si="0"/>
        <v>1</v>
      </c>
      <c r="G19" s="16" t="s">
        <v>799</v>
      </c>
      <c r="H19" s="16" t="s">
        <v>365</v>
      </c>
      <c r="I19" s="66">
        <v>72688</v>
      </c>
      <c r="J19" s="82" t="b">
        <f t="shared" si="1"/>
        <v>1</v>
      </c>
      <c r="K19" s="65" t="b">
        <f t="shared" si="2"/>
        <v>1</v>
      </c>
    </row>
    <row r="20" spans="2:11">
      <c r="B20" s="23" t="s">
        <v>381</v>
      </c>
      <c r="C20" s="36" t="s">
        <v>920</v>
      </c>
      <c r="D20" s="36" t="s">
        <v>204</v>
      </c>
      <c r="E20" s="28">
        <v>89100</v>
      </c>
      <c r="F20" s="65" t="b">
        <f t="shared" si="0"/>
        <v>1</v>
      </c>
      <c r="G20" s="16" t="s">
        <v>920</v>
      </c>
      <c r="H20" s="16" t="s">
        <v>204</v>
      </c>
      <c r="I20" s="66">
        <v>89100</v>
      </c>
      <c r="J20" s="82" t="b">
        <f t="shared" si="1"/>
        <v>1</v>
      </c>
      <c r="K20" s="65" t="b">
        <f t="shared" si="2"/>
        <v>1</v>
      </c>
    </row>
    <row r="21" spans="2:11">
      <c r="B21" s="23" t="s">
        <v>319</v>
      </c>
      <c r="C21" s="11" t="s">
        <v>434</v>
      </c>
      <c r="D21" s="11" t="s">
        <v>164</v>
      </c>
      <c r="E21" s="12">
        <v>22000</v>
      </c>
      <c r="F21" s="65" t="b">
        <f t="shared" si="0"/>
        <v>1</v>
      </c>
      <c r="G21" s="16" t="s">
        <v>434</v>
      </c>
      <c r="H21" s="16" t="s">
        <v>164</v>
      </c>
      <c r="I21" s="66">
        <v>22000</v>
      </c>
      <c r="J21" s="82" t="b">
        <f t="shared" si="1"/>
        <v>1</v>
      </c>
      <c r="K21" s="65" t="b">
        <f t="shared" si="2"/>
        <v>1</v>
      </c>
    </row>
    <row r="22" spans="2:11">
      <c r="B22" s="23" t="s">
        <v>319</v>
      </c>
      <c r="C22" s="11" t="s">
        <v>435</v>
      </c>
      <c r="D22" s="11" t="s">
        <v>164</v>
      </c>
      <c r="E22" s="12">
        <v>22000</v>
      </c>
      <c r="F22" s="65" t="b">
        <f t="shared" si="0"/>
        <v>1</v>
      </c>
      <c r="G22" s="16" t="s">
        <v>435</v>
      </c>
      <c r="H22" s="16" t="s">
        <v>164</v>
      </c>
      <c r="I22" s="66">
        <v>22000</v>
      </c>
      <c r="J22" s="82" t="b">
        <f t="shared" si="1"/>
        <v>1</v>
      </c>
      <c r="K22" s="65" t="b">
        <f t="shared" si="2"/>
        <v>1</v>
      </c>
    </row>
    <row r="23" spans="2:11">
      <c r="B23" s="23" t="s">
        <v>319</v>
      </c>
      <c r="C23" s="11" t="s">
        <v>628</v>
      </c>
      <c r="D23" s="11" t="s">
        <v>330</v>
      </c>
      <c r="E23" s="12">
        <v>30000</v>
      </c>
      <c r="F23" s="65" t="b">
        <f t="shared" si="0"/>
        <v>1</v>
      </c>
      <c r="G23" s="16" t="s">
        <v>628</v>
      </c>
      <c r="H23" s="16" t="s">
        <v>330</v>
      </c>
      <c r="I23" s="66">
        <v>30000</v>
      </c>
      <c r="J23" s="82" t="b">
        <f t="shared" si="1"/>
        <v>1</v>
      </c>
      <c r="K23" s="65" t="b">
        <f t="shared" si="2"/>
        <v>1</v>
      </c>
    </row>
    <row r="24" spans="2:11">
      <c r="B24" s="23" t="s">
        <v>391</v>
      </c>
      <c r="C24" s="11" t="s">
        <v>490</v>
      </c>
      <c r="D24" s="11" t="s">
        <v>204</v>
      </c>
      <c r="E24" s="12">
        <v>90671.21</v>
      </c>
      <c r="F24" s="65" t="b">
        <f t="shared" si="0"/>
        <v>1</v>
      </c>
      <c r="G24" s="16" t="s">
        <v>490</v>
      </c>
      <c r="H24" s="16" t="s">
        <v>204</v>
      </c>
      <c r="I24" s="66">
        <v>90671.21</v>
      </c>
      <c r="J24" s="82" t="b">
        <f t="shared" si="1"/>
        <v>1</v>
      </c>
      <c r="K24" s="65" t="b">
        <f t="shared" si="2"/>
        <v>1</v>
      </c>
    </row>
    <row r="25" spans="2:11">
      <c r="B25" s="23" t="s">
        <v>361</v>
      </c>
      <c r="C25" s="11" t="s">
        <v>476</v>
      </c>
      <c r="D25" s="11" t="s">
        <v>312</v>
      </c>
      <c r="E25" s="12">
        <v>34500</v>
      </c>
      <c r="F25" s="65" t="b">
        <f t="shared" si="0"/>
        <v>1</v>
      </c>
      <c r="G25" s="16" t="s">
        <v>476</v>
      </c>
      <c r="H25" s="16" t="s">
        <v>312</v>
      </c>
      <c r="I25" s="66">
        <v>34500</v>
      </c>
      <c r="J25" s="82" t="b">
        <f t="shared" si="1"/>
        <v>1</v>
      </c>
      <c r="K25" s="65" t="b">
        <f t="shared" si="2"/>
        <v>1</v>
      </c>
    </row>
    <row r="26" spans="2:11">
      <c r="B26" s="23" t="s">
        <v>319</v>
      </c>
      <c r="C26" s="11" t="s">
        <v>864</v>
      </c>
      <c r="D26" s="11" t="s">
        <v>164</v>
      </c>
      <c r="E26" s="12">
        <v>22000</v>
      </c>
      <c r="F26" s="65" t="b">
        <f t="shared" si="0"/>
        <v>1</v>
      </c>
      <c r="G26" s="16" t="s">
        <v>864</v>
      </c>
      <c r="H26" s="16" t="s">
        <v>164</v>
      </c>
      <c r="I26" s="66">
        <v>22000</v>
      </c>
      <c r="J26" s="82" t="b">
        <f t="shared" si="1"/>
        <v>1</v>
      </c>
      <c r="K26" s="65" t="b">
        <f t="shared" si="2"/>
        <v>1</v>
      </c>
    </row>
    <row r="27" spans="2:11">
      <c r="B27" s="23" t="s">
        <v>297</v>
      </c>
      <c r="C27" s="11" t="s">
        <v>504</v>
      </c>
      <c r="D27" s="11" t="s">
        <v>62</v>
      </c>
      <c r="E27" s="12">
        <v>30000</v>
      </c>
      <c r="F27" s="65" t="b">
        <f t="shared" si="0"/>
        <v>1</v>
      </c>
      <c r="G27" s="16" t="s">
        <v>504</v>
      </c>
      <c r="H27" s="16" t="s">
        <v>62</v>
      </c>
      <c r="I27" s="66">
        <v>30000</v>
      </c>
      <c r="J27" s="82" t="b">
        <f t="shared" si="1"/>
        <v>1</v>
      </c>
      <c r="K27" s="65" t="b">
        <f t="shared" si="2"/>
        <v>1</v>
      </c>
    </row>
    <row r="28" spans="2:11">
      <c r="B28" s="23" t="s">
        <v>319</v>
      </c>
      <c r="C28" s="11" t="s">
        <v>338</v>
      </c>
      <c r="D28" s="11" t="s">
        <v>164</v>
      </c>
      <c r="E28" s="12">
        <v>22000</v>
      </c>
      <c r="F28" s="65" t="b">
        <f t="shared" si="0"/>
        <v>1</v>
      </c>
      <c r="G28" s="16" t="s">
        <v>338</v>
      </c>
      <c r="H28" s="16" t="s">
        <v>164</v>
      </c>
      <c r="I28" s="66">
        <v>22000</v>
      </c>
      <c r="J28" s="82" t="b">
        <f t="shared" si="1"/>
        <v>1</v>
      </c>
      <c r="K28" s="65" t="b">
        <f t="shared" si="2"/>
        <v>1</v>
      </c>
    </row>
    <row r="29" spans="2:11">
      <c r="B29" s="23" t="s">
        <v>377</v>
      </c>
      <c r="C29" s="36" t="s">
        <v>919</v>
      </c>
      <c r="D29" s="36" t="s">
        <v>204</v>
      </c>
      <c r="E29" s="28">
        <v>89100</v>
      </c>
      <c r="F29" s="65" t="b">
        <f t="shared" si="0"/>
        <v>1</v>
      </c>
      <c r="G29" s="16" t="s">
        <v>919</v>
      </c>
      <c r="H29" s="16" t="s">
        <v>204</v>
      </c>
      <c r="I29" s="66">
        <v>89100</v>
      </c>
      <c r="J29" s="82" t="b">
        <f t="shared" si="1"/>
        <v>1</v>
      </c>
      <c r="K29" s="65" t="b">
        <f t="shared" si="2"/>
        <v>1</v>
      </c>
    </row>
    <row r="30" spans="2:11">
      <c r="B30" s="23" t="s">
        <v>230</v>
      </c>
      <c r="C30" s="11" t="s">
        <v>232</v>
      </c>
      <c r="D30" s="11" t="s">
        <v>42</v>
      </c>
      <c r="E30" s="12">
        <v>75000</v>
      </c>
      <c r="F30" s="65" t="b">
        <f t="shared" si="0"/>
        <v>1</v>
      </c>
      <c r="G30" s="16" t="s">
        <v>232</v>
      </c>
      <c r="H30" s="16" t="s">
        <v>42</v>
      </c>
      <c r="I30" s="66">
        <v>75000</v>
      </c>
      <c r="J30" s="82" t="b">
        <f t="shared" si="1"/>
        <v>1</v>
      </c>
      <c r="K30" s="65" t="b">
        <f t="shared" si="2"/>
        <v>1</v>
      </c>
    </row>
    <row r="31" spans="2:11">
      <c r="B31" s="23" t="s">
        <v>302</v>
      </c>
      <c r="C31" s="11" t="s">
        <v>617</v>
      </c>
      <c r="D31" s="11" t="s">
        <v>36</v>
      </c>
      <c r="E31" s="12">
        <v>30000</v>
      </c>
      <c r="F31" s="65" t="b">
        <f t="shared" si="0"/>
        <v>1</v>
      </c>
      <c r="G31" s="16" t="s">
        <v>617</v>
      </c>
      <c r="H31" s="16" t="s">
        <v>36</v>
      </c>
      <c r="I31" s="66">
        <v>30000</v>
      </c>
      <c r="J31" s="82" t="b">
        <f t="shared" si="1"/>
        <v>1</v>
      </c>
      <c r="K31" s="65" t="b">
        <f t="shared" si="2"/>
        <v>1</v>
      </c>
    </row>
    <row r="32" spans="2:11">
      <c r="B32" s="23" t="s">
        <v>361</v>
      </c>
      <c r="C32" s="11" t="s">
        <v>672</v>
      </c>
      <c r="D32" s="11" t="s">
        <v>75</v>
      </c>
      <c r="E32" s="12">
        <v>85800</v>
      </c>
      <c r="F32" s="65" t="b">
        <f t="shared" si="0"/>
        <v>1</v>
      </c>
      <c r="G32" s="16" t="s">
        <v>672</v>
      </c>
      <c r="H32" s="16" t="s">
        <v>75</v>
      </c>
      <c r="I32" s="66">
        <v>85800</v>
      </c>
      <c r="J32" s="82" t="b">
        <f t="shared" si="1"/>
        <v>1</v>
      </c>
      <c r="K32" s="65" t="b">
        <f t="shared" si="2"/>
        <v>1</v>
      </c>
    </row>
    <row r="33" spans="2:11">
      <c r="B33" s="23" t="s">
        <v>293</v>
      </c>
      <c r="C33" s="11" t="s">
        <v>400</v>
      </c>
      <c r="D33" s="11" t="s">
        <v>132</v>
      </c>
      <c r="E33" s="12">
        <v>195500</v>
      </c>
      <c r="F33" s="65" t="b">
        <f t="shared" si="0"/>
        <v>1</v>
      </c>
      <c r="G33" s="16" t="s">
        <v>400</v>
      </c>
      <c r="H33" s="16" t="s">
        <v>971</v>
      </c>
      <c r="I33" s="66">
        <v>195500</v>
      </c>
      <c r="J33" s="83" t="b">
        <f t="shared" si="1"/>
        <v>0</v>
      </c>
      <c r="K33" s="65" t="b">
        <f t="shared" si="2"/>
        <v>1</v>
      </c>
    </row>
    <row r="34" spans="2:11">
      <c r="B34" s="23" t="s">
        <v>377</v>
      </c>
      <c r="C34" s="36" t="s">
        <v>378</v>
      </c>
      <c r="D34" s="36" t="s">
        <v>379</v>
      </c>
      <c r="E34" s="28">
        <v>70405.62</v>
      </c>
      <c r="F34" s="65" t="b">
        <f t="shared" si="0"/>
        <v>1</v>
      </c>
      <c r="G34" s="16" t="s">
        <v>378</v>
      </c>
      <c r="H34" s="16" t="s">
        <v>379</v>
      </c>
      <c r="I34" s="66">
        <v>70405.62</v>
      </c>
      <c r="J34" s="82" t="b">
        <f t="shared" si="1"/>
        <v>1</v>
      </c>
      <c r="K34" s="65" t="b">
        <f t="shared" si="2"/>
        <v>1</v>
      </c>
    </row>
    <row r="35" spans="2:11">
      <c r="B35" s="23" t="s">
        <v>319</v>
      </c>
      <c r="C35" s="11" t="s">
        <v>633</v>
      </c>
      <c r="D35" s="11" t="s">
        <v>164</v>
      </c>
      <c r="E35" s="12">
        <v>22000</v>
      </c>
      <c r="F35" s="65" t="b">
        <f t="shared" si="0"/>
        <v>1</v>
      </c>
      <c r="G35" s="16" t="s">
        <v>633</v>
      </c>
      <c r="H35" s="16" t="s">
        <v>164</v>
      </c>
      <c r="I35" s="66">
        <v>22000</v>
      </c>
      <c r="J35" s="82" t="b">
        <f t="shared" si="1"/>
        <v>1</v>
      </c>
      <c r="K35" s="65" t="b">
        <f t="shared" si="2"/>
        <v>1</v>
      </c>
    </row>
    <row r="36" spans="2:11">
      <c r="B36" s="23" t="s">
        <v>319</v>
      </c>
      <c r="C36" s="11" t="s">
        <v>453</v>
      </c>
      <c r="D36" s="11" t="s">
        <v>164</v>
      </c>
      <c r="E36" s="12">
        <v>22000</v>
      </c>
      <c r="F36" s="65" t="b">
        <f t="shared" si="0"/>
        <v>1</v>
      </c>
      <c r="G36" s="16" t="s">
        <v>453</v>
      </c>
      <c r="H36" s="16" t="s">
        <v>164</v>
      </c>
      <c r="I36" s="66">
        <v>22000</v>
      </c>
      <c r="J36" s="82" t="b">
        <f t="shared" si="1"/>
        <v>1</v>
      </c>
      <c r="K36" s="65" t="b">
        <f t="shared" si="2"/>
        <v>1</v>
      </c>
    </row>
    <row r="37" spans="2:11">
      <c r="B37" s="23" t="s">
        <v>319</v>
      </c>
      <c r="C37" s="11" t="s">
        <v>436</v>
      </c>
      <c r="D37" s="11" t="s">
        <v>164</v>
      </c>
      <c r="E37" s="12">
        <v>22000</v>
      </c>
      <c r="F37" s="65" t="b">
        <f t="shared" si="0"/>
        <v>1</v>
      </c>
      <c r="G37" s="16" t="s">
        <v>436</v>
      </c>
      <c r="H37" s="16" t="s">
        <v>164</v>
      </c>
      <c r="I37" s="66">
        <v>22000</v>
      </c>
      <c r="J37" s="82" t="b">
        <f t="shared" si="1"/>
        <v>1</v>
      </c>
      <c r="K37" s="65" t="b">
        <f t="shared" si="2"/>
        <v>1</v>
      </c>
    </row>
    <row r="38" spans="2:11">
      <c r="B38" s="23" t="s">
        <v>319</v>
      </c>
      <c r="C38" s="11" t="s">
        <v>554</v>
      </c>
      <c r="D38" s="11" t="s">
        <v>555</v>
      </c>
      <c r="E38" s="12">
        <v>22000</v>
      </c>
      <c r="F38" s="65" t="b">
        <f t="shared" si="0"/>
        <v>1</v>
      </c>
      <c r="G38" s="16" t="s">
        <v>554</v>
      </c>
      <c r="H38" s="16" t="s">
        <v>555</v>
      </c>
      <c r="I38" s="66">
        <v>22000</v>
      </c>
      <c r="J38" s="82" t="b">
        <f t="shared" si="1"/>
        <v>1</v>
      </c>
      <c r="K38" s="65" t="b">
        <f t="shared" si="2"/>
        <v>1</v>
      </c>
    </row>
    <row r="39" spans="2:11">
      <c r="B39" s="23" t="s">
        <v>381</v>
      </c>
      <c r="C39" s="36" t="s">
        <v>482</v>
      </c>
      <c r="D39" s="36" t="s">
        <v>121</v>
      </c>
      <c r="E39" s="28">
        <v>45000</v>
      </c>
      <c r="F39" s="65" t="b">
        <f t="shared" si="0"/>
        <v>1</v>
      </c>
      <c r="G39" s="16" t="s">
        <v>482</v>
      </c>
      <c r="H39" s="16" t="s">
        <v>121</v>
      </c>
      <c r="I39" s="66">
        <v>45000</v>
      </c>
      <c r="J39" s="82" t="b">
        <f t="shared" si="1"/>
        <v>1</v>
      </c>
      <c r="K39" s="65" t="b">
        <f t="shared" si="2"/>
        <v>1</v>
      </c>
    </row>
    <row r="40" spans="2:11">
      <c r="B40" s="23" t="s">
        <v>278</v>
      </c>
      <c r="C40" s="11" t="s">
        <v>281</v>
      </c>
      <c r="D40" s="11" t="s">
        <v>42</v>
      </c>
      <c r="E40" s="12">
        <v>80000</v>
      </c>
      <c r="F40" s="65" t="b">
        <f t="shared" si="0"/>
        <v>1</v>
      </c>
      <c r="G40" s="16" t="s">
        <v>281</v>
      </c>
      <c r="H40" s="16" t="s">
        <v>42</v>
      </c>
      <c r="I40" s="66">
        <v>80000</v>
      </c>
      <c r="J40" s="82" t="b">
        <f t="shared" si="1"/>
        <v>1</v>
      </c>
      <c r="K40" s="65" t="b">
        <f t="shared" si="2"/>
        <v>1</v>
      </c>
    </row>
    <row r="41" spans="2:11">
      <c r="B41" s="23" t="s">
        <v>117</v>
      </c>
      <c r="C41" s="11" t="s">
        <v>122</v>
      </c>
      <c r="D41" s="11" t="s">
        <v>121</v>
      </c>
      <c r="E41" s="12">
        <v>45000</v>
      </c>
      <c r="F41" s="65" t="b">
        <f t="shared" si="0"/>
        <v>1</v>
      </c>
      <c r="G41" s="16" t="s">
        <v>122</v>
      </c>
      <c r="H41" s="16" t="s">
        <v>121</v>
      </c>
      <c r="I41" s="66">
        <v>45000</v>
      </c>
      <c r="J41" s="82" t="b">
        <f t="shared" si="1"/>
        <v>1</v>
      </c>
      <c r="K41" s="65" t="b">
        <f t="shared" si="2"/>
        <v>1</v>
      </c>
    </row>
    <row r="42" spans="2:11">
      <c r="B42" s="23" t="s">
        <v>293</v>
      </c>
      <c r="C42" s="11" t="s">
        <v>500</v>
      </c>
      <c r="D42" s="11" t="s">
        <v>103</v>
      </c>
      <c r="E42" s="12">
        <v>55000</v>
      </c>
      <c r="F42" s="65" t="b">
        <f t="shared" si="0"/>
        <v>1</v>
      </c>
      <c r="G42" s="16" t="s">
        <v>500</v>
      </c>
      <c r="H42" s="16" t="s">
        <v>103</v>
      </c>
      <c r="I42" s="66">
        <v>55000</v>
      </c>
      <c r="J42" s="82" t="b">
        <f t="shared" si="1"/>
        <v>1</v>
      </c>
      <c r="K42" s="65" t="b">
        <f t="shared" si="2"/>
        <v>1</v>
      </c>
    </row>
    <row r="43" spans="2:11">
      <c r="B43" s="23" t="s">
        <v>269</v>
      </c>
      <c r="C43" s="11" t="s">
        <v>270</v>
      </c>
      <c r="D43" s="11" t="s">
        <v>132</v>
      </c>
      <c r="E43" s="12">
        <v>200000</v>
      </c>
      <c r="F43" s="65" t="b">
        <f t="shared" si="0"/>
        <v>1</v>
      </c>
      <c r="G43" s="16" t="s">
        <v>270</v>
      </c>
      <c r="H43" s="16" t="s">
        <v>972</v>
      </c>
      <c r="I43" s="66">
        <v>200000</v>
      </c>
      <c r="J43" s="83" t="b">
        <f t="shared" si="1"/>
        <v>0</v>
      </c>
      <c r="K43" s="65" t="b">
        <f t="shared" si="2"/>
        <v>1</v>
      </c>
    </row>
    <row r="44" spans="2:11">
      <c r="B44" s="23" t="s">
        <v>300</v>
      </c>
      <c r="C44" s="11" t="s">
        <v>508</v>
      </c>
      <c r="D44" s="11" t="s">
        <v>121</v>
      </c>
      <c r="E44" s="12">
        <v>45000</v>
      </c>
      <c r="F44" s="65" t="b">
        <f t="shared" si="0"/>
        <v>1</v>
      </c>
      <c r="G44" s="16" t="s">
        <v>508</v>
      </c>
      <c r="H44" s="16" t="s">
        <v>121</v>
      </c>
      <c r="I44" s="66">
        <v>45000</v>
      </c>
      <c r="J44" s="82" t="b">
        <f t="shared" si="1"/>
        <v>1</v>
      </c>
      <c r="K44" s="65" t="b">
        <f t="shared" si="2"/>
        <v>1</v>
      </c>
    </row>
    <row r="45" spans="2:11">
      <c r="B45" s="23" t="s">
        <v>139</v>
      </c>
      <c r="C45" s="11" t="s">
        <v>185</v>
      </c>
      <c r="D45" s="11" t="s">
        <v>186</v>
      </c>
      <c r="E45" s="12">
        <v>22000</v>
      </c>
      <c r="F45" s="65" t="b">
        <f t="shared" si="0"/>
        <v>1</v>
      </c>
      <c r="G45" s="16" t="s">
        <v>185</v>
      </c>
      <c r="H45" s="16" t="s">
        <v>186</v>
      </c>
      <c r="I45" s="66">
        <v>22000</v>
      </c>
      <c r="J45" s="82" t="b">
        <f t="shared" si="1"/>
        <v>1</v>
      </c>
      <c r="K45" s="65" t="b">
        <f t="shared" si="2"/>
        <v>1</v>
      </c>
    </row>
    <row r="46" spans="2:11">
      <c r="B46" s="23" t="s">
        <v>319</v>
      </c>
      <c r="C46" s="11" t="s">
        <v>785</v>
      </c>
      <c r="D46" s="11" t="s">
        <v>458</v>
      </c>
      <c r="E46" s="12">
        <v>20000</v>
      </c>
      <c r="F46" s="65" t="b">
        <f t="shared" si="0"/>
        <v>1</v>
      </c>
      <c r="G46" s="16" t="s">
        <v>785</v>
      </c>
      <c r="H46" s="16" t="s">
        <v>458</v>
      </c>
      <c r="I46" s="66">
        <v>20000</v>
      </c>
      <c r="J46" s="82" t="b">
        <f t="shared" si="1"/>
        <v>1</v>
      </c>
      <c r="K46" s="65" t="b">
        <f t="shared" si="2"/>
        <v>1</v>
      </c>
    </row>
    <row r="47" spans="2:11">
      <c r="B47" s="23" t="s">
        <v>391</v>
      </c>
      <c r="C47" s="11" t="s">
        <v>922</v>
      </c>
      <c r="D47" s="11" t="s">
        <v>204</v>
      </c>
      <c r="E47" s="12">
        <v>89100</v>
      </c>
      <c r="F47" s="65" t="b">
        <f t="shared" si="0"/>
        <v>1</v>
      </c>
      <c r="G47" s="16" t="s">
        <v>922</v>
      </c>
      <c r="H47" s="16" t="s">
        <v>204</v>
      </c>
      <c r="I47" s="66">
        <v>89100</v>
      </c>
      <c r="J47" s="82" t="b">
        <f t="shared" si="1"/>
        <v>1</v>
      </c>
      <c r="K47" s="65" t="b">
        <f t="shared" si="2"/>
        <v>1</v>
      </c>
    </row>
    <row r="48" spans="2:11">
      <c r="B48" s="23" t="s">
        <v>361</v>
      </c>
      <c r="C48" s="36" t="s">
        <v>794</v>
      </c>
      <c r="D48" s="36" t="s">
        <v>365</v>
      </c>
      <c r="E48" s="28">
        <v>78220.33</v>
      </c>
      <c r="F48" s="65" t="b">
        <f t="shared" si="0"/>
        <v>1</v>
      </c>
      <c r="G48" s="16" t="s">
        <v>794</v>
      </c>
      <c r="H48" s="16" t="s">
        <v>365</v>
      </c>
      <c r="I48" s="66">
        <v>78220.33</v>
      </c>
      <c r="J48" s="82" t="b">
        <f t="shared" si="1"/>
        <v>1</v>
      </c>
      <c r="K48" s="65" t="b">
        <f t="shared" si="2"/>
        <v>1</v>
      </c>
    </row>
    <row r="49" spans="2:11">
      <c r="B49" s="23" t="s">
        <v>302</v>
      </c>
      <c r="C49" s="11" t="s">
        <v>304</v>
      </c>
      <c r="D49" s="11" t="s">
        <v>305</v>
      </c>
      <c r="E49" s="12">
        <v>47250</v>
      </c>
      <c r="F49" s="65" t="b">
        <f t="shared" si="0"/>
        <v>1</v>
      </c>
      <c r="G49" s="16" t="s">
        <v>304</v>
      </c>
      <c r="H49" s="16" t="s">
        <v>305</v>
      </c>
      <c r="I49" s="66">
        <v>47250</v>
      </c>
      <c r="J49" s="82" t="b">
        <f t="shared" si="1"/>
        <v>1</v>
      </c>
      <c r="K49" s="65" t="b">
        <f t="shared" si="2"/>
        <v>1</v>
      </c>
    </row>
    <row r="50" spans="2:11">
      <c r="B50" s="23" t="s">
        <v>319</v>
      </c>
      <c r="C50" s="11" t="s">
        <v>896</v>
      </c>
      <c r="D50" s="11" t="s">
        <v>184</v>
      </c>
      <c r="E50" s="12">
        <v>22000</v>
      </c>
      <c r="F50" s="65" t="b">
        <f t="shared" si="0"/>
        <v>1</v>
      </c>
      <c r="G50" s="16" t="s">
        <v>896</v>
      </c>
      <c r="H50" s="16" t="s">
        <v>184</v>
      </c>
      <c r="I50" s="66">
        <v>22000</v>
      </c>
      <c r="J50" s="82" t="b">
        <f t="shared" si="1"/>
        <v>1</v>
      </c>
      <c r="K50" s="65" t="b">
        <f t="shared" si="2"/>
        <v>1</v>
      </c>
    </row>
    <row r="51" spans="2:11">
      <c r="B51" s="23" t="s">
        <v>319</v>
      </c>
      <c r="C51" s="11" t="s">
        <v>735</v>
      </c>
      <c r="D51" s="11" t="s">
        <v>164</v>
      </c>
      <c r="E51" s="12">
        <v>22000</v>
      </c>
      <c r="F51" s="65" t="b">
        <f t="shared" si="0"/>
        <v>1</v>
      </c>
      <c r="G51" s="16" t="s">
        <v>735</v>
      </c>
      <c r="H51" s="16" t="s">
        <v>164</v>
      </c>
      <c r="I51" s="66">
        <v>22000</v>
      </c>
      <c r="J51" s="82" t="b">
        <f t="shared" si="1"/>
        <v>1</v>
      </c>
      <c r="K51" s="65" t="b">
        <f t="shared" si="2"/>
        <v>1</v>
      </c>
    </row>
    <row r="52" spans="2:11">
      <c r="B52" s="23" t="s">
        <v>238</v>
      </c>
      <c r="C52" s="36" t="s">
        <v>241</v>
      </c>
      <c r="D52" s="36" t="s">
        <v>242</v>
      </c>
      <c r="E52" s="28">
        <v>89100</v>
      </c>
      <c r="F52" s="65" t="b">
        <f t="shared" si="0"/>
        <v>1</v>
      </c>
      <c r="G52" s="16" t="s">
        <v>241</v>
      </c>
      <c r="H52" s="16" t="s">
        <v>973</v>
      </c>
      <c r="I52" s="66">
        <v>89100</v>
      </c>
      <c r="J52" s="83" t="b">
        <f t="shared" si="1"/>
        <v>0</v>
      </c>
      <c r="K52" s="65" t="b">
        <f t="shared" si="2"/>
        <v>1</v>
      </c>
    </row>
    <row r="53" spans="2:11">
      <c r="B53" s="23" t="s">
        <v>319</v>
      </c>
      <c r="C53" s="11" t="s">
        <v>532</v>
      </c>
      <c r="D53" s="11" t="s">
        <v>164</v>
      </c>
      <c r="E53" s="12">
        <v>22000</v>
      </c>
      <c r="F53" s="65" t="b">
        <f t="shared" si="0"/>
        <v>1</v>
      </c>
      <c r="G53" s="16" t="s">
        <v>532</v>
      </c>
      <c r="H53" s="16" t="s">
        <v>164</v>
      </c>
      <c r="I53" s="66">
        <v>22000</v>
      </c>
      <c r="J53" s="82" t="b">
        <f t="shared" si="1"/>
        <v>1</v>
      </c>
      <c r="K53" s="65" t="b">
        <f t="shared" si="2"/>
        <v>1</v>
      </c>
    </row>
    <row r="54" spans="2:11">
      <c r="B54" s="23" t="s">
        <v>319</v>
      </c>
      <c r="C54" s="11" t="s">
        <v>437</v>
      </c>
      <c r="D54" s="11" t="s">
        <v>164</v>
      </c>
      <c r="E54" s="12">
        <v>22000</v>
      </c>
      <c r="F54" s="65" t="b">
        <f t="shared" si="0"/>
        <v>1</v>
      </c>
      <c r="G54" s="16" t="s">
        <v>437</v>
      </c>
      <c r="H54" s="16" t="s">
        <v>164</v>
      </c>
      <c r="I54" s="66">
        <v>22000</v>
      </c>
      <c r="J54" s="82" t="b">
        <f t="shared" si="1"/>
        <v>1</v>
      </c>
      <c r="K54" s="65" t="b">
        <f t="shared" si="2"/>
        <v>1</v>
      </c>
    </row>
    <row r="55" spans="2:11">
      <c r="B55" s="23" t="s">
        <v>302</v>
      </c>
      <c r="C55" s="11" t="s">
        <v>421</v>
      </c>
      <c r="D55" s="11" t="s">
        <v>57</v>
      </c>
      <c r="E55" s="12">
        <v>45000</v>
      </c>
      <c r="F55" s="65" t="b">
        <f t="shared" si="0"/>
        <v>1</v>
      </c>
      <c r="G55" s="16" t="s">
        <v>421</v>
      </c>
      <c r="H55" s="16" t="s">
        <v>57</v>
      </c>
      <c r="I55" s="66">
        <v>45000</v>
      </c>
      <c r="J55" s="82" t="b">
        <f t="shared" si="1"/>
        <v>1</v>
      </c>
      <c r="K55" s="65" t="b">
        <f t="shared" si="2"/>
        <v>1</v>
      </c>
    </row>
    <row r="56" spans="2:11">
      <c r="B56" s="23" t="s">
        <v>287</v>
      </c>
      <c r="C56" s="11" t="s">
        <v>288</v>
      </c>
      <c r="D56" s="11" t="s">
        <v>928</v>
      </c>
      <c r="E56" s="12">
        <v>145025.18</v>
      </c>
      <c r="F56" s="65" t="b">
        <f t="shared" si="0"/>
        <v>1</v>
      </c>
      <c r="G56" s="16" t="s">
        <v>288</v>
      </c>
      <c r="H56" s="16" t="s">
        <v>974</v>
      </c>
      <c r="I56" s="66">
        <v>145025.18</v>
      </c>
      <c r="J56" s="83" t="b">
        <f t="shared" si="1"/>
        <v>0</v>
      </c>
      <c r="K56" s="65" t="b">
        <f t="shared" si="2"/>
        <v>1</v>
      </c>
    </row>
    <row r="57" spans="2:11">
      <c r="B57" s="23" t="s">
        <v>319</v>
      </c>
      <c r="C57" s="11" t="s">
        <v>853</v>
      </c>
      <c r="D57" s="11" t="s">
        <v>159</v>
      </c>
      <c r="E57" s="12">
        <v>30000</v>
      </c>
      <c r="F57" s="65" t="b">
        <f t="shared" si="0"/>
        <v>1</v>
      </c>
      <c r="G57" s="16" t="s">
        <v>853</v>
      </c>
      <c r="H57" s="16" t="s">
        <v>159</v>
      </c>
      <c r="I57" s="66">
        <v>30000</v>
      </c>
      <c r="J57" s="82" t="b">
        <f t="shared" si="1"/>
        <v>1</v>
      </c>
      <c r="K57" s="65" t="b">
        <f t="shared" si="2"/>
        <v>1</v>
      </c>
    </row>
    <row r="58" spans="2:11">
      <c r="B58" s="23" t="s">
        <v>361</v>
      </c>
      <c r="C58" s="11" t="s">
        <v>585</v>
      </c>
      <c r="D58" s="11" t="s">
        <v>62</v>
      </c>
      <c r="E58" s="12">
        <v>32774.019999999997</v>
      </c>
      <c r="F58" s="65" t="b">
        <f t="shared" si="0"/>
        <v>1</v>
      </c>
      <c r="G58" s="16" t="s">
        <v>585</v>
      </c>
      <c r="H58" s="16" t="s">
        <v>62</v>
      </c>
      <c r="I58" s="66">
        <v>32774.019999999997</v>
      </c>
      <c r="J58" s="82" t="b">
        <f t="shared" si="1"/>
        <v>1</v>
      </c>
      <c r="K58" s="65" t="b">
        <f t="shared" si="2"/>
        <v>1</v>
      </c>
    </row>
    <row r="59" spans="2:11">
      <c r="B59" s="23" t="s">
        <v>319</v>
      </c>
      <c r="C59" s="11" t="s">
        <v>660</v>
      </c>
      <c r="D59" s="11" t="s">
        <v>182</v>
      </c>
      <c r="E59" s="12">
        <v>22000</v>
      </c>
      <c r="F59" s="65" t="b">
        <f t="shared" si="0"/>
        <v>1</v>
      </c>
      <c r="G59" s="16" t="s">
        <v>660</v>
      </c>
      <c r="H59" s="16" t="s">
        <v>182</v>
      </c>
      <c r="I59" s="66">
        <v>22000</v>
      </c>
      <c r="J59" s="82" t="b">
        <f t="shared" si="1"/>
        <v>1</v>
      </c>
      <c r="K59" s="65" t="b">
        <f t="shared" si="2"/>
        <v>1</v>
      </c>
    </row>
    <row r="60" spans="2:11">
      <c r="B60" s="23" t="s">
        <v>361</v>
      </c>
      <c r="C60" s="36" t="s">
        <v>906</v>
      </c>
      <c r="D60" s="36" t="s">
        <v>286</v>
      </c>
      <c r="E60" s="28">
        <v>140403.47</v>
      </c>
      <c r="F60" s="65" t="b">
        <f t="shared" si="0"/>
        <v>1</v>
      </c>
      <c r="G60" s="16" t="s">
        <v>906</v>
      </c>
      <c r="H60" s="16" t="s">
        <v>286</v>
      </c>
      <c r="I60" s="66">
        <v>140403.47</v>
      </c>
      <c r="J60" s="82" t="b">
        <f t="shared" si="1"/>
        <v>1</v>
      </c>
      <c r="K60" s="65" t="b">
        <f t="shared" si="2"/>
        <v>1</v>
      </c>
    </row>
    <row r="61" spans="2:11">
      <c r="B61" s="23" t="s">
        <v>381</v>
      </c>
      <c r="C61" s="11" t="s">
        <v>821</v>
      </c>
      <c r="D61" s="11" t="s">
        <v>312</v>
      </c>
      <c r="E61" s="12">
        <v>34500</v>
      </c>
      <c r="F61" s="65" t="b">
        <f t="shared" si="0"/>
        <v>1</v>
      </c>
      <c r="G61" s="16" t="s">
        <v>821</v>
      </c>
      <c r="H61" s="16" t="s">
        <v>312</v>
      </c>
      <c r="I61" s="66">
        <v>34500</v>
      </c>
      <c r="J61" s="82" t="b">
        <f t="shared" si="1"/>
        <v>1</v>
      </c>
      <c r="K61" s="65" t="b">
        <f t="shared" si="2"/>
        <v>1</v>
      </c>
    </row>
    <row r="62" spans="2:11">
      <c r="B62" s="23" t="s">
        <v>391</v>
      </c>
      <c r="C62" s="16" t="s">
        <v>392</v>
      </c>
      <c r="D62" s="17" t="s">
        <v>204</v>
      </c>
      <c r="E62" s="19">
        <v>89100</v>
      </c>
      <c r="F62" s="65" t="b">
        <f t="shared" si="0"/>
        <v>1</v>
      </c>
      <c r="G62" s="16" t="s">
        <v>392</v>
      </c>
      <c r="H62" s="16" t="s">
        <v>204</v>
      </c>
      <c r="I62" s="66">
        <v>89100</v>
      </c>
      <c r="J62" s="82" t="b">
        <f t="shared" si="1"/>
        <v>1</v>
      </c>
      <c r="K62" s="65" t="b">
        <f t="shared" si="2"/>
        <v>1</v>
      </c>
    </row>
    <row r="63" spans="2:11">
      <c r="B63" s="23" t="s">
        <v>319</v>
      </c>
      <c r="C63" s="11" t="s">
        <v>634</v>
      </c>
      <c r="D63" s="11" t="s">
        <v>164</v>
      </c>
      <c r="E63" s="12">
        <v>22000</v>
      </c>
      <c r="F63" s="65" t="b">
        <f t="shared" si="0"/>
        <v>1</v>
      </c>
      <c r="G63" s="16" t="s">
        <v>634</v>
      </c>
      <c r="H63" s="16" t="s">
        <v>164</v>
      </c>
      <c r="I63" s="66">
        <v>22000</v>
      </c>
      <c r="J63" s="82" t="b">
        <f t="shared" si="1"/>
        <v>1</v>
      </c>
      <c r="K63" s="65" t="b">
        <f t="shared" si="2"/>
        <v>1</v>
      </c>
    </row>
    <row r="64" spans="2:11">
      <c r="B64" s="23" t="s">
        <v>139</v>
      </c>
      <c r="C64" s="11" t="s">
        <v>187</v>
      </c>
      <c r="D64" s="11" t="s">
        <v>186</v>
      </c>
      <c r="E64" s="12">
        <v>22000</v>
      </c>
      <c r="F64" s="65" t="b">
        <f t="shared" si="0"/>
        <v>1</v>
      </c>
      <c r="G64" s="16" t="s">
        <v>187</v>
      </c>
      <c r="H64" s="16" t="s">
        <v>186</v>
      </c>
      <c r="I64" s="66">
        <v>22000</v>
      </c>
      <c r="J64" s="82" t="b">
        <f t="shared" si="1"/>
        <v>1</v>
      </c>
      <c r="K64" s="65" t="b">
        <f t="shared" si="2"/>
        <v>1</v>
      </c>
    </row>
    <row r="65" spans="2:11">
      <c r="B65" s="23" t="s">
        <v>361</v>
      </c>
      <c r="C65" s="11" t="s">
        <v>914</v>
      </c>
      <c r="D65" s="11" t="s">
        <v>36</v>
      </c>
      <c r="E65" s="12">
        <v>30990.04</v>
      </c>
      <c r="F65" s="65" t="b">
        <f t="shared" si="0"/>
        <v>1</v>
      </c>
      <c r="G65" s="16" t="s">
        <v>914</v>
      </c>
      <c r="H65" s="16" t="s">
        <v>36</v>
      </c>
      <c r="I65" s="66">
        <v>30990.04</v>
      </c>
      <c r="J65" s="82" t="b">
        <f t="shared" si="1"/>
        <v>1</v>
      </c>
      <c r="K65" s="65" t="b">
        <f t="shared" si="2"/>
        <v>1</v>
      </c>
    </row>
    <row r="66" spans="2:11">
      <c r="B66" s="23" t="s">
        <v>361</v>
      </c>
      <c r="C66" s="36" t="s">
        <v>797</v>
      </c>
      <c r="D66" s="36" t="s">
        <v>365</v>
      </c>
      <c r="E66" s="28">
        <v>73549.41</v>
      </c>
      <c r="F66" s="65" t="b">
        <f t="shared" si="0"/>
        <v>1</v>
      </c>
      <c r="G66" s="16" t="s">
        <v>797</v>
      </c>
      <c r="H66" s="16" t="s">
        <v>365</v>
      </c>
      <c r="I66" s="66">
        <v>73549.41</v>
      </c>
      <c r="J66" s="82" t="b">
        <f t="shared" si="1"/>
        <v>1</v>
      </c>
      <c r="K66" s="65" t="b">
        <f t="shared" si="2"/>
        <v>1</v>
      </c>
    </row>
    <row r="67" spans="2:11">
      <c r="B67" s="23" t="s">
        <v>319</v>
      </c>
      <c r="C67" s="11" t="s">
        <v>852</v>
      </c>
      <c r="D67" s="11" t="s">
        <v>208</v>
      </c>
      <c r="E67" s="12">
        <v>31500</v>
      </c>
      <c r="F67" s="65" t="b">
        <f t="shared" ref="F67:F130" si="3">G67=C67</f>
        <v>1</v>
      </c>
      <c r="G67" s="16" t="s">
        <v>852</v>
      </c>
      <c r="H67" s="16" t="s">
        <v>208</v>
      </c>
      <c r="I67" s="66">
        <v>31500</v>
      </c>
      <c r="J67" s="82" t="b">
        <f t="shared" ref="J67:J130" si="4">H67=D67</f>
        <v>1</v>
      </c>
      <c r="K67" s="65" t="b">
        <f t="shared" ref="K67:K130" si="5">I67=E67</f>
        <v>1</v>
      </c>
    </row>
    <row r="68" spans="2:11">
      <c r="B68" s="23" t="s">
        <v>319</v>
      </c>
      <c r="C68" s="11" t="s">
        <v>865</v>
      </c>
      <c r="D68" s="11" t="s">
        <v>164</v>
      </c>
      <c r="E68" s="12">
        <v>22000</v>
      </c>
      <c r="F68" s="65" t="b">
        <f t="shared" si="3"/>
        <v>1</v>
      </c>
      <c r="G68" s="16" t="s">
        <v>865</v>
      </c>
      <c r="H68" s="16" t="s">
        <v>164</v>
      </c>
      <c r="I68" s="66">
        <v>22000</v>
      </c>
      <c r="J68" s="82" t="b">
        <f t="shared" si="4"/>
        <v>1</v>
      </c>
      <c r="K68" s="65" t="b">
        <f t="shared" si="5"/>
        <v>1</v>
      </c>
    </row>
    <row r="69" spans="2:11">
      <c r="B69" s="23" t="s">
        <v>54</v>
      </c>
      <c r="C69" s="11" t="s">
        <v>56</v>
      </c>
      <c r="D69" s="11" t="s">
        <v>57</v>
      </c>
      <c r="E69" s="12">
        <v>45000</v>
      </c>
      <c r="F69" s="65" t="b">
        <f t="shared" si="3"/>
        <v>1</v>
      </c>
      <c r="G69" s="16" t="s">
        <v>56</v>
      </c>
      <c r="H69" s="16" t="s">
        <v>57</v>
      </c>
      <c r="I69" s="66">
        <v>45000</v>
      </c>
      <c r="J69" s="82" t="b">
        <f t="shared" si="4"/>
        <v>1</v>
      </c>
      <c r="K69" s="65" t="b">
        <f t="shared" si="5"/>
        <v>1</v>
      </c>
    </row>
    <row r="70" spans="2:11">
      <c r="B70" s="23" t="s">
        <v>300</v>
      </c>
      <c r="C70" s="11" t="s">
        <v>507</v>
      </c>
      <c r="D70" s="11" t="s">
        <v>121</v>
      </c>
      <c r="E70" s="12">
        <v>46530</v>
      </c>
      <c r="F70" s="65" t="b">
        <f t="shared" si="3"/>
        <v>1</v>
      </c>
      <c r="G70" s="16" t="s">
        <v>507</v>
      </c>
      <c r="H70" s="16" t="s">
        <v>121</v>
      </c>
      <c r="I70" s="66">
        <v>46530</v>
      </c>
      <c r="J70" s="82" t="b">
        <f t="shared" si="4"/>
        <v>1</v>
      </c>
      <c r="K70" s="65" t="b">
        <f t="shared" si="5"/>
        <v>1</v>
      </c>
    </row>
    <row r="71" spans="2:11">
      <c r="B71" s="23" t="s">
        <v>111</v>
      </c>
      <c r="C71" s="11" t="s">
        <v>116</v>
      </c>
      <c r="D71" s="11" t="s">
        <v>62</v>
      </c>
      <c r="E71" s="12">
        <v>30000</v>
      </c>
      <c r="F71" s="65" t="b">
        <f t="shared" si="3"/>
        <v>1</v>
      </c>
      <c r="G71" s="16" t="s">
        <v>116</v>
      </c>
      <c r="H71" s="16" t="s">
        <v>62</v>
      </c>
      <c r="I71" s="66">
        <v>30000</v>
      </c>
      <c r="J71" s="82" t="b">
        <f t="shared" si="4"/>
        <v>1</v>
      </c>
      <c r="K71" s="65" t="b">
        <f t="shared" si="5"/>
        <v>1</v>
      </c>
    </row>
    <row r="72" spans="2:11">
      <c r="B72" s="23" t="s">
        <v>302</v>
      </c>
      <c r="C72" s="11" t="s">
        <v>309</v>
      </c>
      <c r="D72" s="11" t="s">
        <v>103</v>
      </c>
      <c r="E72" s="12">
        <v>43234.53</v>
      </c>
      <c r="F72" s="65" t="b">
        <f t="shared" si="3"/>
        <v>1</v>
      </c>
      <c r="G72" s="16" t="s">
        <v>309</v>
      </c>
      <c r="H72" s="16" t="s">
        <v>103</v>
      </c>
      <c r="I72" s="66">
        <v>43234.53</v>
      </c>
      <c r="J72" s="82" t="b">
        <f t="shared" si="4"/>
        <v>1</v>
      </c>
      <c r="K72" s="65" t="b">
        <f t="shared" si="5"/>
        <v>1</v>
      </c>
    </row>
    <row r="73" spans="2:11">
      <c r="B73" s="23" t="s">
        <v>319</v>
      </c>
      <c r="C73" s="11" t="s">
        <v>898</v>
      </c>
      <c r="D73" s="11" t="s">
        <v>186</v>
      </c>
      <c r="E73" s="12">
        <v>22000</v>
      </c>
      <c r="F73" s="65" t="b">
        <f t="shared" si="3"/>
        <v>1</v>
      </c>
      <c r="G73" s="16" t="s">
        <v>898</v>
      </c>
      <c r="H73" s="16" t="s">
        <v>186</v>
      </c>
      <c r="I73" s="66">
        <v>22000</v>
      </c>
      <c r="J73" s="82" t="b">
        <f t="shared" si="4"/>
        <v>1</v>
      </c>
      <c r="K73" s="65" t="b">
        <f t="shared" si="5"/>
        <v>1</v>
      </c>
    </row>
    <row r="74" spans="2:11">
      <c r="B74" s="23" t="s">
        <v>319</v>
      </c>
      <c r="C74" s="11" t="s">
        <v>533</v>
      </c>
      <c r="D74" s="11" t="s">
        <v>164</v>
      </c>
      <c r="E74" s="12">
        <v>22000</v>
      </c>
      <c r="F74" s="65" t="b">
        <f t="shared" si="3"/>
        <v>1</v>
      </c>
      <c r="G74" s="16" t="s">
        <v>533</v>
      </c>
      <c r="H74" s="16" t="s">
        <v>164</v>
      </c>
      <c r="I74" s="66">
        <v>22000</v>
      </c>
      <c r="J74" s="82" t="b">
        <f t="shared" si="4"/>
        <v>1</v>
      </c>
      <c r="K74" s="65" t="b">
        <f t="shared" si="5"/>
        <v>1</v>
      </c>
    </row>
    <row r="75" spans="2:11">
      <c r="B75" s="23" t="s">
        <v>319</v>
      </c>
      <c r="C75" s="11" t="s">
        <v>724</v>
      </c>
      <c r="D75" s="11" t="s">
        <v>38</v>
      </c>
      <c r="E75" s="12">
        <v>34000</v>
      </c>
      <c r="F75" s="65" t="b">
        <f t="shared" si="3"/>
        <v>1</v>
      </c>
      <c r="G75" s="16" t="s">
        <v>724</v>
      </c>
      <c r="H75" s="16" t="s">
        <v>38</v>
      </c>
      <c r="I75" s="66">
        <v>34000</v>
      </c>
      <c r="J75" s="82" t="b">
        <f t="shared" si="4"/>
        <v>1</v>
      </c>
      <c r="K75" s="65" t="b">
        <f t="shared" si="5"/>
        <v>1</v>
      </c>
    </row>
    <row r="76" spans="2:11">
      <c r="B76" s="23" t="s">
        <v>319</v>
      </c>
      <c r="C76" s="11" t="s">
        <v>772</v>
      </c>
      <c r="D76" s="11" t="s">
        <v>555</v>
      </c>
      <c r="E76" s="12">
        <v>22000</v>
      </c>
      <c r="F76" s="65" t="b">
        <f t="shared" si="3"/>
        <v>1</v>
      </c>
      <c r="G76" s="16" t="s">
        <v>772</v>
      </c>
      <c r="H76" s="16" t="s">
        <v>555</v>
      </c>
      <c r="I76" s="66">
        <v>22000</v>
      </c>
      <c r="J76" s="82" t="b">
        <f t="shared" si="4"/>
        <v>1</v>
      </c>
      <c r="K76" s="65" t="b">
        <f t="shared" si="5"/>
        <v>1</v>
      </c>
    </row>
    <row r="77" spans="2:11">
      <c r="B77" s="23" t="s">
        <v>302</v>
      </c>
      <c r="C77" s="11" t="s">
        <v>721</v>
      </c>
      <c r="D77" s="11" t="s">
        <v>722</v>
      </c>
      <c r="E77" s="12">
        <v>29221.5</v>
      </c>
      <c r="F77" s="65" t="b">
        <f t="shared" si="3"/>
        <v>1</v>
      </c>
      <c r="G77" s="16" t="s">
        <v>721</v>
      </c>
      <c r="H77" s="16" t="s">
        <v>722</v>
      </c>
      <c r="I77" s="66">
        <v>29221.5</v>
      </c>
      <c r="J77" s="82" t="b">
        <f t="shared" si="4"/>
        <v>1</v>
      </c>
      <c r="K77" s="65" t="b">
        <f t="shared" si="5"/>
        <v>1</v>
      </c>
    </row>
    <row r="78" spans="2:11">
      <c r="B78" s="23" t="s">
        <v>381</v>
      </c>
      <c r="C78" s="36" t="s">
        <v>588</v>
      </c>
      <c r="D78" s="36" t="s">
        <v>204</v>
      </c>
      <c r="E78" s="28">
        <v>93862.05</v>
      </c>
      <c r="F78" s="65" t="b">
        <f t="shared" si="3"/>
        <v>1</v>
      </c>
      <c r="G78" s="16" t="s">
        <v>588</v>
      </c>
      <c r="H78" s="16" t="s">
        <v>204</v>
      </c>
      <c r="I78" s="66">
        <v>93862.05</v>
      </c>
      <c r="J78" s="82" t="b">
        <f t="shared" si="4"/>
        <v>1</v>
      </c>
      <c r="K78" s="65" t="b">
        <f t="shared" si="5"/>
        <v>1</v>
      </c>
    </row>
    <row r="79" spans="2:11">
      <c r="B79" s="23" t="s">
        <v>319</v>
      </c>
      <c r="C79" s="11" t="s">
        <v>329</v>
      </c>
      <c r="D79" s="11" t="s">
        <v>330</v>
      </c>
      <c r="E79" s="12">
        <v>30000</v>
      </c>
      <c r="F79" s="65" t="b">
        <f t="shared" si="3"/>
        <v>1</v>
      </c>
      <c r="G79" s="16" t="s">
        <v>329</v>
      </c>
      <c r="H79" s="16" t="s">
        <v>330</v>
      </c>
      <c r="I79" s="66">
        <v>30000</v>
      </c>
      <c r="J79" s="82" t="b">
        <f t="shared" si="4"/>
        <v>1</v>
      </c>
      <c r="K79" s="65" t="b">
        <f t="shared" si="5"/>
        <v>1</v>
      </c>
    </row>
    <row r="80" spans="2:11">
      <c r="B80" s="23" t="s">
        <v>319</v>
      </c>
      <c r="C80" s="11" t="s">
        <v>534</v>
      </c>
      <c r="D80" s="11" t="s">
        <v>164</v>
      </c>
      <c r="E80" s="12">
        <v>22000</v>
      </c>
      <c r="F80" s="65" t="b">
        <f t="shared" si="3"/>
        <v>1</v>
      </c>
      <c r="G80" s="16" t="s">
        <v>534</v>
      </c>
      <c r="H80" s="16" t="s">
        <v>164</v>
      </c>
      <c r="I80" s="66">
        <v>22000</v>
      </c>
      <c r="J80" s="82" t="b">
        <f t="shared" si="4"/>
        <v>1</v>
      </c>
      <c r="K80" s="65" t="b">
        <f t="shared" si="5"/>
        <v>1</v>
      </c>
    </row>
    <row r="81" spans="2:11">
      <c r="B81" s="23" t="s">
        <v>319</v>
      </c>
      <c r="C81" s="11" t="s">
        <v>560</v>
      </c>
      <c r="D81" s="11" t="s">
        <v>180</v>
      </c>
      <c r="E81" s="12">
        <v>22000</v>
      </c>
      <c r="F81" s="65" t="b">
        <f t="shared" si="3"/>
        <v>1</v>
      </c>
      <c r="G81" s="16" t="s">
        <v>560</v>
      </c>
      <c r="H81" s="16" t="s">
        <v>180</v>
      </c>
      <c r="I81" s="66">
        <v>22000</v>
      </c>
      <c r="J81" s="82" t="b">
        <f t="shared" si="4"/>
        <v>1</v>
      </c>
      <c r="K81" s="65" t="b">
        <f t="shared" si="5"/>
        <v>1</v>
      </c>
    </row>
    <row r="82" spans="2:11">
      <c r="B82" s="23" t="s">
        <v>319</v>
      </c>
      <c r="C82" s="11" t="s">
        <v>866</v>
      </c>
      <c r="D82" s="11" t="s">
        <v>164</v>
      </c>
      <c r="E82" s="12">
        <v>22000</v>
      </c>
      <c r="F82" s="65" t="b">
        <f t="shared" si="3"/>
        <v>1</v>
      </c>
      <c r="G82" s="16" t="s">
        <v>866</v>
      </c>
      <c r="H82" s="16" t="s">
        <v>164</v>
      </c>
      <c r="I82" s="66">
        <v>22000</v>
      </c>
      <c r="J82" s="82" t="b">
        <f t="shared" si="4"/>
        <v>1</v>
      </c>
      <c r="K82" s="65" t="b">
        <f t="shared" si="5"/>
        <v>1</v>
      </c>
    </row>
    <row r="83" spans="2:11">
      <c r="B83" s="23" t="s">
        <v>319</v>
      </c>
      <c r="C83" s="11" t="s">
        <v>736</v>
      </c>
      <c r="D83" s="11" t="s">
        <v>164</v>
      </c>
      <c r="E83" s="12">
        <v>22000</v>
      </c>
      <c r="F83" s="65" t="b">
        <f t="shared" si="3"/>
        <v>1</v>
      </c>
      <c r="G83" s="16" t="s">
        <v>736</v>
      </c>
      <c r="H83" s="16" t="s">
        <v>164</v>
      </c>
      <c r="I83" s="66">
        <v>22000</v>
      </c>
      <c r="J83" s="82" t="b">
        <f t="shared" si="4"/>
        <v>1</v>
      </c>
      <c r="K83" s="65" t="b">
        <f t="shared" si="5"/>
        <v>1</v>
      </c>
    </row>
    <row r="84" spans="2:11">
      <c r="B84" s="23" t="s">
        <v>319</v>
      </c>
      <c r="C84" s="11" t="s">
        <v>780</v>
      </c>
      <c r="D84" s="11" t="s">
        <v>458</v>
      </c>
      <c r="E84" s="12">
        <v>22000</v>
      </c>
      <c r="F84" s="65" t="b">
        <f t="shared" si="3"/>
        <v>1</v>
      </c>
      <c r="G84" s="16" t="s">
        <v>780</v>
      </c>
      <c r="H84" s="16" t="s">
        <v>458</v>
      </c>
      <c r="I84" s="66">
        <v>22000</v>
      </c>
      <c r="J84" s="82" t="b">
        <f t="shared" si="4"/>
        <v>1</v>
      </c>
      <c r="K84" s="65" t="b">
        <f t="shared" si="5"/>
        <v>1</v>
      </c>
    </row>
    <row r="85" spans="2:11">
      <c r="B85" s="23" t="s">
        <v>361</v>
      </c>
      <c r="C85" s="36" t="s">
        <v>364</v>
      </c>
      <c r="D85" s="36" t="s">
        <v>365</v>
      </c>
      <c r="E85" s="28">
        <v>72688</v>
      </c>
      <c r="F85" s="65" t="b">
        <f t="shared" si="3"/>
        <v>1</v>
      </c>
      <c r="G85" s="16" t="s">
        <v>364</v>
      </c>
      <c r="H85" s="16" t="s">
        <v>365</v>
      </c>
      <c r="I85" s="66">
        <v>72688</v>
      </c>
      <c r="J85" s="82" t="b">
        <f t="shared" si="4"/>
        <v>1</v>
      </c>
      <c r="K85" s="65" t="b">
        <f t="shared" si="5"/>
        <v>1</v>
      </c>
    </row>
    <row r="86" spans="2:11">
      <c r="B86" s="23" t="s">
        <v>319</v>
      </c>
      <c r="C86" s="11" t="s">
        <v>787</v>
      </c>
      <c r="D86" s="11" t="s">
        <v>186</v>
      </c>
      <c r="E86" s="12">
        <v>22000</v>
      </c>
      <c r="F86" s="65" t="b">
        <f t="shared" si="3"/>
        <v>1</v>
      </c>
      <c r="G86" s="16" t="s">
        <v>787</v>
      </c>
      <c r="H86" s="16" t="s">
        <v>186</v>
      </c>
      <c r="I86" s="66">
        <v>22000</v>
      </c>
      <c r="J86" s="82" t="b">
        <f t="shared" si="4"/>
        <v>1</v>
      </c>
      <c r="K86" s="65" t="b">
        <f t="shared" si="5"/>
        <v>1</v>
      </c>
    </row>
    <row r="87" spans="2:11">
      <c r="B87" s="23" t="s">
        <v>54</v>
      </c>
      <c r="C87" s="11" t="s">
        <v>55</v>
      </c>
      <c r="D87" s="11" t="s">
        <v>30</v>
      </c>
      <c r="E87" s="12">
        <v>84500</v>
      </c>
      <c r="F87" s="65" t="b">
        <f t="shared" si="3"/>
        <v>1</v>
      </c>
      <c r="G87" s="16" t="s">
        <v>55</v>
      </c>
      <c r="H87" s="16" t="s">
        <v>30</v>
      </c>
      <c r="I87" s="66">
        <v>84500</v>
      </c>
      <c r="J87" s="82" t="b">
        <f t="shared" si="4"/>
        <v>1</v>
      </c>
      <c r="K87" s="65" t="b">
        <f t="shared" si="5"/>
        <v>1</v>
      </c>
    </row>
    <row r="88" spans="2:11">
      <c r="B88" s="23" t="s">
        <v>319</v>
      </c>
      <c r="C88" s="11" t="s">
        <v>438</v>
      </c>
      <c r="D88" s="11" t="s">
        <v>164</v>
      </c>
      <c r="E88" s="12">
        <v>22000</v>
      </c>
      <c r="F88" s="65" t="b">
        <f t="shared" si="3"/>
        <v>1</v>
      </c>
      <c r="G88" s="16" t="s">
        <v>438</v>
      </c>
      <c r="H88" s="16" t="s">
        <v>164</v>
      </c>
      <c r="I88" s="66">
        <v>22000</v>
      </c>
      <c r="J88" s="82" t="b">
        <f t="shared" si="4"/>
        <v>1</v>
      </c>
      <c r="K88" s="65" t="b">
        <f t="shared" si="5"/>
        <v>1</v>
      </c>
    </row>
    <row r="89" spans="2:11">
      <c r="B89" s="23" t="s">
        <v>592</v>
      </c>
      <c r="C89" s="11" t="s">
        <v>826</v>
      </c>
      <c r="D89" s="11" t="s">
        <v>312</v>
      </c>
      <c r="E89" s="12">
        <v>34500</v>
      </c>
      <c r="F89" s="65" t="b">
        <f t="shared" si="3"/>
        <v>1</v>
      </c>
      <c r="G89" s="16" t="s">
        <v>826</v>
      </c>
      <c r="H89" s="16" t="s">
        <v>312</v>
      </c>
      <c r="I89" s="66">
        <v>34500</v>
      </c>
      <c r="J89" s="82" t="b">
        <f t="shared" si="4"/>
        <v>1</v>
      </c>
      <c r="K89" s="65" t="b">
        <f t="shared" si="5"/>
        <v>1</v>
      </c>
    </row>
    <row r="90" spans="2:11">
      <c r="B90" s="23" t="s">
        <v>319</v>
      </c>
      <c r="C90" s="11" t="s">
        <v>723</v>
      </c>
      <c r="D90" s="11" t="s">
        <v>38</v>
      </c>
      <c r="E90" s="12">
        <v>37000</v>
      </c>
      <c r="F90" s="65" t="b">
        <f t="shared" si="3"/>
        <v>1</v>
      </c>
      <c r="G90" s="16" t="s">
        <v>723</v>
      </c>
      <c r="H90" s="16" t="s">
        <v>38</v>
      </c>
      <c r="I90" s="66">
        <v>37000</v>
      </c>
      <c r="J90" s="82" t="b">
        <f t="shared" si="4"/>
        <v>1</v>
      </c>
      <c r="K90" s="65" t="b">
        <f t="shared" si="5"/>
        <v>1</v>
      </c>
    </row>
    <row r="91" spans="2:11">
      <c r="B91" s="23" t="s">
        <v>391</v>
      </c>
      <c r="C91" s="11" t="s">
        <v>601</v>
      </c>
      <c r="D91" s="11" t="s">
        <v>204</v>
      </c>
      <c r="E91" s="12">
        <v>89100</v>
      </c>
      <c r="F91" s="65" t="b">
        <f t="shared" si="3"/>
        <v>1</v>
      </c>
      <c r="G91" s="16" t="s">
        <v>601</v>
      </c>
      <c r="H91" s="16" t="s">
        <v>204</v>
      </c>
      <c r="I91" s="66">
        <v>89100</v>
      </c>
      <c r="J91" s="82" t="b">
        <f t="shared" si="4"/>
        <v>1</v>
      </c>
      <c r="K91" s="65" t="b">
        <f t="shared" si="5"/>
        <v>1</v>
      </c>
    </row>
    <row r="92" spans="2:11">
      <c r="B92" s="23" t="s">
        <v>361</v>
      </c>
      <c r="C92" s="36" t="s">
        <v>674</v>
      </c>
      <c r="D92" s="36" t="s">
        <v>365</v>
      </c>
      <c r="E92" s="28">
        <v>72688</v>
      </c>
      <c r="F92" s="65" t="b">
        <f t="shared" si="3"/>
        <v>1</v>
      </c>
      <c r="G92" s="16" t="s">
        <v>674</v>
      </c>
      <c r="H92" s="16" t="s">
        <v>365</v>
      </c>
      <c r="I92" s="66">
        <v>72688</v>
      </c>
      <c r="J92" s="82" t="b">
        <f t="shared" si="4"/>
        <v>1</v>
      </c>
      <c r="K92" s="65" t="b">
        <f t="shared" si="5"/>
        <v>1</v>
      </c>
    </row>
    <row r="93" spans="2:11">
      <c r="B93" s="23" t="s">
        <v>319</v>
      </c>
      <c r="C93" s="11" t="s">
        <v>881</v>
      </c>
      <c r="D93" s="11" t="s">
        <v>555</v>
      </c>
      <c r="E93" s="12">
        <v>22000</v>
      </c>
      <c r="F93" s="65" t="b">
        <f t="shared" si="3"/>
        <v>1</v>
      </c>
      <c r="G93" s="16" t="s">
        <v>881</v>
      </c>
      <c r="H93" s="16" t="s">
        <v>555</v>
      </c>
      <c r="I93" s="66">
        <v>22000</v>
      </c>
      <c r="J93" s="82" t="b">
        <f t="shared" si="4"/>
        <v>1</v>
      </c>
      <c r="K93" s="65" t="b">
        <f t="shared" si="5"/>
        <v>1</v>
      </c>
    </row>
    <row r="94" spans="2:11">
      <c r="B94" s="23" t="s">
        <v>139</v>
      </c>
      <c r="C94" s="11" t="s">
        <v>147</v>
      </c>
      <c r="D94" s="11" t="s">
        <v>38</v>
      </c>
      <c r="E94" s="12">
        <v>34155</v>
      </c>
      <c r="F94" s="65" t="b">
        <f t="shared" si="3"/>
        <v>1</v>
      </c>
      <c r="G94" s="16" t="s">
        <v>147</v>
      </c>
      <c r="H94" s="16" t="s">
        <v>38</v>
      </c>
      <c r="I94" s="66">
        <v>34155</v>
      </c>
      <c r="J94" s="82" t="b">
        <f t="shared" si="4"/>
        <v>1</v>
      </c>
      <c r="K94" s="65" t="b">
        <f t="shared" si="5"/>
        <v>1</v>
      </c>
    </row>
    <row r="95" spans="2:11">
      <c r="B95" s="23" t="s">
        <v>302</v>
      </c>
      <c r="C95" s="11" t="s">
        <v>614</v>
      </c>
      <c r="D95" s="11" t="s">
        <v>413</v>
      </c>
      <c r="E95" s="12">
        <v>45000</v>
      </c>
      <c r="F95" s="65" t="b">
        <f t="shared" si="3"/>
        <v>1</v>
      </c>
      <c r="G95" s="16" t="s">
        <v>614</v>
      </c>
      <c r="H95" s="16" t="s">
        <v>413</v>
      </c>
      <c r="I95" s="66">
        <v>45000</v>
      </c>
      <c r="J95" s="82" t="b">
        <f t="shared" si="4"/>
        <v>1</v>
      </c>
      <c r="K95" s="65" t="b">
        <f t="shared" si="5"/>
        <v>1</v>
      </c>
    </row>
    <row r="96" spans="2:11">
      <c r="B96" s="23" t="s">
        <v>361</v>
      </c>
      <c r="C96" s="36" t="s">
        <v>571</v>
      </c>
      <c r="D96" s="36" t="s">
        <v>286</v>
      </c>
      <c r="E96" s="28">
        <v>140403.47</v>
      </c>
      <c r="F96" s="65" t="b">
        <f t="shared" si="3"/>
        <v>1</v>
      </c>
      <c r="G96" s="16" t="s">
        <v>571</v>
      </c>
      <c r="H96" s="16" t="s">
        <v>286</v>
      </c>
      <c r="I96" s="66">
        <v>140403.47</v>
      </c>
      <c r="J96" s="82" t="b">
        <f t="shared" si="4"/>
        <v>1</v>
      </c>
      <c r="K96" s="65" t="b">
        <f t="shared" si="5"/>
        <v>1</v>
      </c>
    </row>
    <row r="97" spans="2:11">
      <c r="B97" s="23" t="s">
        <v>80</v>
      </c>
      <c r="C97" s="11" t="s">
        <v>81</v>
      </c>
      <c r="D97" s="11" t="s">
        <v>42</v>
      </c>
      <c r="E97" s="12">
        <v>80000</v>
      </c>
      <c r="F97" s="65" t="b">
        <f t="shared" si="3"/>
        <v>1</v>
      </c>
      <c r="G97" s="16" t="s">
        <v>81</v>
      </c>
      <c r="H97" s="16" t="s">
        <v>42</v>
      </c>
      <c r="I97" s="66">
        <v>80000</v>
      </c>
      <c r="J97" s="82" t="b">
        <f t="shared" si="4"/>
        <v>1</v>
      </c>
      <c r="K97" s="65" t="b">
        <f t="shared" si="5"/>
        <v>1</v>
      </c>
    </row>
    <row r="98" spans="2:11">
      <c r="B98" s="23" t="s">
        <v>319</v>
      </c>
      <c r="C98" s="11" t="s">
        <v>428</v>
      </c>
      <c r="D98" s="11" t="s">
        <v>38</v>
      </c>
      <c r="E98" s="12">
        <v>34000</v>
      </c>
      <c r="F98" s="65" t="b">
        <f t="shared" si="3"/>
        <v>1</v>
      </c>
      <c r="G98" s="16" t="s">
        <v>428</v>
      </c>
      <c r="H98" s="16" t="s">
        <v>38</v>
      </c>
      <c r="I98" s="66">
        <v>34000</v>
      </c>
      <c r="J98" s="82" t="b">
        <f t="shared" si="4"/>
        <v>1</v>
      </c>
      <c r="K98" s="65" t="b">
        <f t="shared" si="5"/>
        <v>1</v>
      </c>
    </row>
    <row r="99" spans="2:11">
      <c r="B99" s="23" t="s">
        <v>319</v>
      </c>
      <c r="C99" s="11" t="s">
        <v>521</v>
      </c>
      <c r="D99" s="11" t="s">
        <v>38</v>
      </c>
      <c r="E99" s="12">
        <v>40000</v>
      </c>
      <c r="F99" s="65" t="b">
        <f t="shared" si="3"/>
        <v>1</v>
      </c>
      <c r="G99" s="16" t="s">
        <v>521</v>
      </c>
      <c r="H99" s="16" t="s">
        <v>38</v>
      </c>
      <c r="I99" s="66">
        <v>40000</v>
      </c>
      <c r="J99" s="82" t="b">
        <f t="shared" si="4"/>
        <v>1</v>
      </c>
      <c r="K99" s="65" t="b">
        <f t="shared" si="5"/>
        <v>1</v>
      </c>
    </row>
    <row r="100" spans="2:11">
      <c r="B100" s="23" t="s">
        <v>319</v>
      </c>
      <c r="C100" s="11" t="s">
        <v>331</v>
      </c>
      <c r="D100" s="11" t="s">
        <v>330</v>
      </c>
      <c r="E100" s="12">
        <v>30000</v>
      </c>
      <c r="F100" s="65" t="b">
        <f t="shared" si="3"/>
        <v>1</v>
      </c>
      <c r="G100" s="16" t="s">
        <v>331</v>
      </c>
      <c r="H100" s="16" t="s">
        <v>330</v>
      </c>
      <c r="I100" s="66">
        <v>30000</v>
      </c>
      <c r="J100" s="82" t="b">
        <f t="shared" si="4"/>
        <v>1</v>
      </c>
      <c r="K100" s="65" t="b">
        <f t="shared" si="5"/>
        <v>1</v>
      </c>
    </row>
    <row r="101" spans="2:11">
      <c r="B101" s="23" t="s">
        <v>319</v>
      </c>
      <c r="C101" s="11" t="s">
        <v>350</v>
      </c>
      <c r="D101" s="11" t="s">
        <v>180</v>
      </c>
      <c r="E101" s="12">
        <v>22000</v>
      </c>
      <c r="F101" s="65" t="b">
        <f t="shared" si="3"/>
        <v>1</v>
      </c>
      <c r="G101" s="16" t="s">
        <v>350</v>
      </c>
      <c r="H101" s="16" t="s">
        <v>180</v>
      </c>
      <c r="I101" s="66">
        <v>22000</v>
      </c>
      <c r="J101" s="82" t="b">
        <f t="shared" si="4"/>
        <v>1</v>
      </c>
      <c r="K101" s="65" t="b">
        <f t="shared" si="5"/>
        <v>1</v>
      </c>
    </row>
    <row r="102" spans="2:11">
      <c r="B102" s="23" t="s">
        <v>319</v>
      </c>
      <c r="C102" s="11" t="s">
        <v>439</v>
      </c>
      <c r="D102" s="11" t="s">
        <v>164</v>
      </c>
      <c r="E102" s="12">
        <v>22000</v>
      </c>
      <c r="F102" s="65" t="b">
        <f t="shared" si="3"/>
        <v>1</v>
      </c>
      <c r="G102" s="16" t="s">
        <v>439</v>
      </c>
      <c r="H102" s="16" t="s">
        <v>164</v>
      </c>
      <c r="I102" s="66">
        <v>22000</v>
      </c>
      <c r="J102" s="82" t="b">
        <f t="shared" si="4"/>
        <v>1</v>
      </c>
      <c r="K102" s="65" t="b">
        <f t="shared" si="5"/>
        <v>1</v>
      </c>
    </row>
    <row r="103" spans="2:11">
      <c r="B103" s="23" t="s">
        <v>709</v>
      </c>
      <c r="C103" s="11" t="s">
        <v>710</v>
      </c>
      <c r="D103" s="11" t="s">
        <v>52</v>
      </c>
      <c r="E103" s="28">
        <v>75000</v>
      </c>
      <c r="F103" s="65" t="b">
        <f t="shared" si="3"/>
        <v>1</v>
      </c>
      <c r="G103" s="16" t="s">
        <v>710</v>
      </c>
      <c r="H103" s="16" t="s">
        <v>52</v>
      </c>
      <c r="I103" s="66">
        <v>75000</v>
      </c>
      <c r="J103" s="82" t="b">
        <f t="shared" si="4"/>
        <v>1</v>
      </c>
      <c r="K103" s="65" t="b">
        <f t="shared" si="5"/>
        <v>1</v>
      </c>
    </row>
    <row r="104" spans="2:11">
      <c r="B104" s="23" t="s">
        <v>215</v>
      </c>
      <c r="C104" s="36" t="s">
        <v>275</v>
      </c>
      <c r="D104" s="36" t="s">
        <v>46</v>
      </c>
      <c r="E104" s="28">
        <v>90000</v>
      </c>
      <c r="F104" s="65" t="b">
        <f t="shared" si="3"/>
        <v>1</v>
      </c>
      <c r="G104" s="16" t="s">
        <v>275</v>
      </c>
      <c r="H104" s="16" t="s">
        <v>46</v>
      </c>
      <c r="I104" s="66">
        <v>90000</v>
      </c>
      <c r="J104" s="82" t="b">
        <f t="shared" si="4"/>
        <v>1</v>
      </c>
      <c r="K104" s="65" t="b">
        <f t="shared" si="5"/>
        <v>1</v>
      </c>
    </row>
    <row r="105" spans="2:11">
      <c r="B105" s="23" t="s">
        <v>361</v>
      </c>
      <c r="C105" s="36" t="s">
        <v>366</v>
      </c>
      <c r="D105" s="36" t="s">
        <v>365</v>
      </c>
      <c r="E105" s="28">
        <v>43645.45</v>
      </c>
      <c r="F105" s="65" t="b">
        <f t="shared" si="3"/>
        <v>1</v>
      </c>
      <c r="G105" s="16" t="s">
        <v>366</v>
      </c>
      <c r="H105" s="16" t="s">
        <v>365</v>
      </c>
      <c r="I105" s="66">
        <v>43645.45</v>
      </c>
      <c r="J105" s="82" t="b">
        <f t="shared" si="4"/>
        <v>1</v>
      </c>
      <c r="K105" s="65" t="b">
        <f t="shared" si="5"/>
        <v>1</v>
      </c>
    </row>
    <row r="106" spans="2:11">
      <c r="B106" s="23" t="s">
        <v>361</v>
      </c>
      <c r="C106" s="36" t="s">
        <v>915</v>
      </c>
      <c r="D106" s="36" t="s">
        <v>256</v>
      </c>
      <c r="E106" s="28">
        <v>27518.7</v>
      </c>
      <c r="F106" s="65" t="b">
        <f t="shared" si="3"/>
        <v>1</v>
      </c>
      <c r="G106" s="16" t="s">
        <v>915</v>
      </c>
      <c r="H106" s="16" t="s">
        <v>256</v>
      </c>
      <c r="I106" s="66">
        <v>27518.7</v>
      </c>
      <c r="J106" s="82" t="b">
        <f t="shared" si="4"/>
        <v>1</v>
      </c>
      <c r="K106" s="65" t="b">
        <f t="shared" si="5"/>
        <v>1</v>
      </c>
    </row>
    <row r="107" spans="2:11">
      <c r="B107" s="23" t="s">
        <v>361</v>
      </c>
      <c r="C107" s="36" t="s">
        <v>367</v>
      </c>
      <c r="D107" s="36" t="s">
        <v>365</v>
      </c>
      <c r="E107" s="28">
        <v>72688</v>
      </c>
      <c r="F107" s="65" t="b">
        <f t="shared" si="3"/>
        <v>1</v>
      </c>
      <c r="G107" s="16" t="s">
        <v>367</v>
      </c>
      <c r="H107" s="16" t="s">
        <v>365</v>
      </c>
      <c r="I107" s="66">
        <v>72688</v>
      </c>
      <c r="J107" s="82" t="b">
        <f t="shared" si="4"/>
        <v>1</v>
      </c>
      <c r="K107" s="65" t="b">
        <f t="shared" si="5"/>
        <v>1</v>
      </c>
    </row>
    <row r="108" spans="2:11">
      <c r="B108" s="23" t="s">
        <v>319</v>
      </c>
      <c r="C108" s="11" t="s">
        <v>729</v>
      </c>
      <c r="D108" s="11" t="s">
        <v>159</v>
      </c>
      <c r="E108" s="12">
        <v>28000</v>
      </c>
      <c r="F108" s="65" t="b">
        <f t="shared" si="3"/>
        <v>1</v>
      </c>
      <c r="G108" s="16" t="s">
        <v>729</v>
      </c>
      <c r="H108" s="16" t="s">
        <v>159</v>
      </c>
      <c r="I108" s="66">
        <v>28000</v>
      </c>
      <c r="J108" s="82" t="b">
        <f t="shared" si="4"/>
        <v>1</v>
      </c>
      <c r="K108" s="65" t="b">
        <f t="shared" si="5"/>
        <v>1</v>
      </c>
    </row>
    <row r="109" spans="2:11">
      <c r="B109" s="23" t="s">
        <v>319</v>
      </c>
      <c r="C109" s="11" t="s">
        <v>788</v>
      </c>
      <c r="D109" s="11" t="s">
        <v>186</v>
      </c>
      <c r="E109" s="12">
        <v>22000</v>
      </c>
      <c r="F109" s="65" t="b">
        <f t="shared" si="3"/>
        <v>1</v>
      </c>
      <c r="G109" s="16" t="s">
        <v>788</v>
      </c>
      <c r="H109" s="16" t="s">
        <v>186</v>
      </c>
      <c r="I109" s="66">
        <v>22000</v>
      </c>
      <c r="J109" s="82" t="b">
        <f t="shared" si="4"/>
        <v>1</v>
      </c>
      <c r="K109" s="65" t="b">
        <f t="shared" si="5"/>
        <v>1</v>
      </c>
    </row>
    <row r="110" spans="2:11">
      <c r="B110" s="23" t="s">
        <v>381</v>
      </c>
      <c r="C110" s="36" t="s">
        <v>917</v>
      </c>
      <c r="D110" s="36" t="s">
        <v>57</v>
      </c>
      <c r="E110" s="28">
        <v>45000</v>
      </c>
      <c r="F110" s="65" t="b">
        <f t="shared" si="3"/>
        <v>1</v>
      </c>
      <c r="G110" s="16" t="s">
        <v>917</v>
      </c>
      <c r="H110" s="16" t="s">
        <v>57</v>
      </c>
      <c r="I110" s="66">
        <v>45000</v>
      </c>
      <c r="J110" s="82" t="b">
        <f t="shared" si="4"/>
        <v>1</v>
      </c>
      <c r="K110" s="65" t="b">
        <f t="shared" si="5"/>
        <v>1</v>
      </c>
    </row>
    <row r="111" spans="2:11">
      <c r="B111" s="23" t="s">
        <v>319</v>
      </c>
      <c r="C111" s="11" t="s">
        <v>635</v>
      </c>
      <c r="D111" s="11" t="s">
        <v>164</v>
      </c>
      <c r="E111" s="12">
        <v>22000</v>
      </c>
      <c r="F111" s="65" t="b">
        <f t="shared" si="3"/>
        <v>1</v>
      </c>
      <c r="G111" s="16" t="s">
        <v>635</v>
      </c>
      <c r="H111" s="16" t="s">
        <v>164</v>
      </c>
      <c r="I111" s="66">
        <v>22000</v>
      </c>
      <c r="J111" s="82" t="b">
        <f t="shared" si="4"/>
        <v>1</v>
      </c>
      <c r="K111" s="65" t="b">
        <f t="shared" si="5"/>
        <v>1</v>
      </c>
    </row>
    <row r="112" spans="2:11">
      <c r="B112" s="23" t="s">
        <v>391</v>
      </c>
      <c r="C112" s="11" t="s">
        <v>923</v>
      </c>
      <c r="D112" s="11" t="s">
        <v>204</v>
      </c>
      <c r="E112" s="12">
        <v>89100</v>
      </c>
      <c r="F112" s="65" t="b">
        <f t="shared" si="3"/>
        <v>1</v>
      </c>
      <c r="G112" s="16" t="s">
        <v>923</v>
      </c>
      <c r="H112" s="16" t="s">
        <v>204</v>
      </c>
      <c r="I112" s="66">
        <v>89100</v>
      </c>
      <c r="J112" s="82" t="b">
        <f t="shared" si="4"/>
        <v>1</v>
      </c>
      <c r="K112" s="65" t="b">
        <f t="shared" si="5"/>
        <v>1</v>
      </c>
    </row>
    <row r="113" spans="2:11">
      <c r="B113" s="23" t="s">
        <v>594</v>
      </c>
      <c r="C113" s="11" t="s">
        <v>597</v>
      </c>
      <c r="D113" s="11" t="s">
        <v>598</v>
      </c>
      <c r="E113" s="12">
        <v>30000</v>
      </c>
      <c r="F113" s="65" t="b">
        <f t="shared" si="3"/>
        <v>1</v>
      </c>
      <c r="G113" s="16" t="s">
        <v>597</v>
      </c>
      <c r="H113" s="16" t="s">
        <v>598</v>
      </c>
      <c r="I113" s="66">
        <v>30000</v>
      </c>
      <c r="J113" s="82" t="b">
        <f t="shared" si="4"/>
        <v>1</v>
      </c>
      <c r="K113" s="65" t="b">
        <f t="shared" si="5"/>
        <v>1</v>
      </c>
    </row>
    <row r="114" spans="2:11">
      <c r="B114" s="23" t="s">
        <v>302</v>
      </c>
      <c r="C114" s="11" t="s">
        <v>713</v>
      </c>
      <c r="D114" s="11" t="s">
        <v>218</v>
      </c>
      <c r="E114" s="12">
        <v>65000</v>
      </c>
      <c r="F114" s="65" t="b">
        <f t="shared" si="3"/>
        <v>1</v>
      </c>
      <c r="G114" s="16" t="s">
        <v>713</v>
      </c>
      <c r="H114" s="16" t="s">
        <v>218</v>
      </c>
      <c r="I114" s="66">
        <v>65000</v>
      </c>
      <c r="J114" s="82" t="b">
        <f t="shared" si="4"/>
        <v>1</v>
      </c>
      <c r="K114" s="65" t="b">
        <f t="shared" si="5"/>
        <v>1</v>
      </c>
    </row>
    <row r="115" spans="2:11">
      <c r="B115" s="23" t="s">
        <v>264</v>
      </c>
      <c r="C115" s="36" t="s">
        <v>265</v>
      </c>
      <c r="D115" s="36" t="s">
        <v>235</v>
      </c>
      <c r="E115" s="28">
        <v>155000</v>
      </c>
      <c r="F115" s="65" t="b">
        <f t="shared" si="3"/>
        <v>1</v>
      </c>
      <c r="G115" s="16" t="s">
        <v>265</v>
      </c>
      <c r="H115" s="16" t="s">
        <v>235</v>
      </c>
      <c r="I115" s="66">
        <v>155000</v>
      </c>
      <c r="J115" s="82" t="b">
        <f t="shared" si="4"/>
        <v>1</v>
      </c>
      <c r="K115" s="65" t="b">
        <f t="shared" si="5"/>
        <v>1</v>
      </c>
    </row>
    <row r="116" spans="2:11">
      <c r="B116" s="23" t="s">
        <v>377</v>
      </c>
      <c r="C116" s="36" t="s">
        <v>480</v>
      </c>
      <c r="D116" s="36" t="s">
        <v>62</v>
      </c>
      <c r="E116" s="28">
        <v>32465.74</v>
      </c>
      <c r="F116" s="65" t="b">
        <f t="shared" si="3"/>
        <v>1</v>
      </c>
      <c r="G116" s="16" t="s">
        <v>480</v>
      </c>
      <c r="H116" s="16" t="s">
        <v>62</v>
      </c>
      <c r="I116" s="66">
        <v>32465.74</v>
      </c>
      <c r="J116" s="82" t="b">
        <f t="shared" si="4"/>
        <v>1</v>
      </c>
      <c r="K116" s="65" t="b">
        <f t="shared" si="5"/>
        <v>1</v>
      </c>
    </row>
    <row r="117" spans="2:11">
      <c r="B117" s="23" t="s">
        <v>302</v>
      </c>
      <c r="C117" s="11" t="s">
        <v>315</v>
      </c>
      <c r="D117" s="11" t="s">
        <v>312</v>
      </c>
      <c r="E117" s="12">
        <v>33376.449999999997</v>
      </c>
      <c r="F117" s="65" t="b">
        <f t="shared" si="3"/>
        <v>1</v>
      </c>
      <c r="G117" s="16" t="s">
        <v>315</v>
      </c>
      <c r="H117" s="16" t="s">
        <v>312</v>
      </c>
      <c r="I117" s="66">
        <v>33376.449999999997</v>
      </c>
      <c r="J117" s="82" t="b">
        <f t="shared" si="4"/>
        <v>1</v>
      </c>
      <c r="K117" s="65" t="b">
        <f t="shared" si="5"/>
        <v>1</v>
      </c>
    </row>
    <row r="118" spans="2:11">
      <c r="B118" s="23" t="s">
        <v>361</v>
      </c>
      <c r="C118" s="69" t="s">
        <v>800</v>
      </c>
      <c r="D118" s="69" t="s">
        <v>365</v>
      </c>
      <c r="E118" s="71">
        <v>72688</v>
      </c>
      <c r="F118" s="65" t="b">
        <f t="shared" si="3"/>
        <v>1</v>
      </c>
      <c r="G118" s="16" t="s">
        <v>800</v>
      </c>
      <c r="H118" s="16" t="s">
        <v>365</v>
      </c>
      <c r="I118" s="66">
        <v>72688</v>
      </c>
      <c r="J118" s="82" t="b">
        <f t="shared" si="4"/>
        <v>1</v>
      </c>
      <c r="K118" s="65" t="b">
        <f t="shared" si="5"/>
        <v>1</v>
      </c>
    </row>
    <row r="119" spans="2:11">
      <c r="B119" s="23" t="s">
        <v>319</v>
      </c>
      <c r="C119" s="51" t="s">
        <v>535</v>
      </c>
      <c r="D119" s="51" t="s">
        <v>164</v>
      </c>
      <c r="E119" s="52">
        <v>22000</v>
      </c>
      <c r="F119" s="65" t="b">
        <f t="shared" si="3"/>
        <v>1</v>
      </c>
      <c r="G119" s="16" t="s">
        <v>535</v>
      </c>
      <c r="H119" s="16" t="s">
        <v>164</v>
      </c>
      <c r="I119" s="66">
        <v>22000</v>
      </c>
      <c r="J119" s="82" t="b">
        <f t="shared" si="4"/>
        <v>1</v>
      </c>
      <c r="K119" s="65" t="b">
        <f t="shared" si="5"/>
        <v>1</v>
      </c>
    </row>
    <row r="120" spans="2:11">
      <c r="B120" s="23" t="s">
        <v>319</v>
      </c>
      <c r="C120" s="11" t="s">
        <v>332</v>
      </c>
      <c r="D120" s="11" t="s">
        <v>330</v>
      </c>
      <c r="E120" s="12">
        <v>30000</v>
      </c>
      <c r="F120" s="65" t="b">
        <f t="shared" si="3"/>
        <v>1</v>
      </c>
      <c r="G120" s="16" t="s">
        <v>332</v>
      </c>
      <c r="H120" s="16" t="s">
        <v>330</v>
      </c>
      <c r="I120" s="66">
        <v>30000</v>
      </c>
      <c r="J120" s="82" t="b">
        <f t="shared" si="4"/>
        <v>1</v>
      </c>
      <c r="K120" s="65" t="b">
        <f t="shared" si="5"/>
        <v>1</v>
      </c>
    </row>
    <row r="121" spans="2:11">
      <c r="B121" s="23" t="s">
        <v>24</v>
      </c>
      <c r="C121" s="36" t="s">
        <v>35</v>
      </c>
      <c r="D121" s="11" t="s">
        <v>62</v>
      </c>
      <c r="E121" s="28">
        <f>30000+10000</f>
        <v>40000</v>
      </c>
      <c r="F121" s="65" t="b">
        <f t="shared" si="3"/>
        <v>1</v>
      </c>
      <c r="G121" s="16" t="s">
        <v>35</v>
      </c>
      <c r="H121" s="16" t="s">
        <v>62</v>
      </c>
      <c r="I121" s="66">
        <v>40000</v>
      </c>
      <c r="J121" s="82" t="b">
        <f t="shared" si="4"/>
        <v>1</v>
      </c>
      <c r="K121" s="65" t="b">
        <f t="shared" si="5"/>
        <v>1</v>
      </c>
    </row>
    <row r="122" spans="2:11">
      <c r="B122" s="23" t="s">
        <v>302</v>
      </c>
      <c r="C122" s="11" t="s">
        <v>847</v>
      </c>
      <c r="D122" s="11" t="s">
        <v>62</v>
      </c>
      <c r="E122" s="12">
        <v>40000</v>
      </c>
      <c r="F122" s="65" t="b">
        <f t="shared" si="3"/>
        <v>1</v>
      </c>
      <c r="G122" s="16" t="s">
        <v>847</v>
      </c>
      <c r="H122" s="16" t="s">
        <v>62</v>
      </c>
      <c r="I122" s="66">
        <v>40000</v>
      </c>
      <c r="J122" s="82" t="b">
        <f t="shared" si="4"/>
        <v>1</v>
      </c>
      <c r="K122" s="65" t="b">
        <f t="shared" si="5"/>
        <v>1</v>
      </c>
    </row>
    <row r="123" spans="2:11">
      <c r="B123" s="23" t="s">
        <v>302</v>
      </c>
      <c r="C123" s="11" t="s">
        <v>418</v>
      </c>
      <c r="D123" s="11" t="s">
        <v>62</v>
      </c>
      <c r="E123" s="12">
        <v>33702.550000000003</v>
      </c>
      <c r="F123" s="65" t="b">
        <f t="shared" si="3"/>
        <v>1</v>
      </c>
      <c r="G123" s="16" t="s">
        <v>418</v>
      </c>
      <c r="H123" s="16" t="s">
        <v>62</v>
      </c>
      <c r="I123" s="66">
        <v>33702.550000000003</v>
      </c>
      <c r="J123" s="82" t="b">
        <f t="shared" si="4"/>
        <v>1</v>
      </c>
      <c r="K123" s="65" t="b">
        <f t="shared" si="5"/>
        <v>1</v>
      </c>
    </row>
    <row r="124" spans="2:11">
      <c r="B124" s="23" t="s">
        <v>319</v>
      </c>
      <c r="C124" s="11" t="s">
        <v>339</v>
      </c>
      <c r="D124" s="11" t="s">
        <v>164</v>
      </c>
      <c r="E124" s="12">
        <v>22000</v>
      </c>
      <c r="F124" s="65" t="b">
        <f t="shared" si="3"/>
        <v>1</v>
      </c>
      <c r="G124" s="16" t="s">
        <v>339</v>
      </c>
      <c r="H124" s="16" t="s">
        <v>164</v>
      </c>
      <c r="I124" s="66">
        <v>22000</v>
      </c>
      <c r="J124" s="82" t="b">
        <f t="shared" si="4"/>
        <v>1</v>
      </c>
      <c r="K124" s="65" t="b">
        <f t="shared" si="5"/>
        <v>1</v>
      </c>
    </row>
    <row r="125" spans="2:11">
      <c r="B125" s="23" t="s">
        <v>319</v>
      </c>
      <c r="C125" s="11" t="s">
        <v>440</v>
      </c>
      <c r="D125" s="11" t="s">
        <v>164</v>
      </c>
      <c r="E125" s="12">
        <v>22000</v>
      </c>
      <c r="F125" s="65" t="b">
        <f t="shared" si="3"/>
        <v>1</v>
      </c>
      <c r="G125" s="16" t="s">
        <v>440</v>
      </c>
      <c r="H125" s="16" t="s">
        <v>164</v>
      </c>
      <c r="I125" s="66">
        <v>22000</v>
      </c>
      <c r="J125" s="82" t="b">
        <f t="shared" si="4"/>
        <v>1</v>
      </c>
      <c r="K125" s="65" t="b">
        <f t="shared" si="5"/>
        <v>1</v>
      </c>
    </row>
    <row r="126" spans="2:11">
      <c r="B126" s="23" t="s">
        <v>251</v>
      </c>
      <c r="C126" s="36" t="s">
        <v>255</v>
      </c>
      <c r="D126" s="36" t="s">
        <v>256</v>
      </c>
      <c r="E126" s="28">
        <v>65621.490000000005</v>
      </c>
      <c r="F126" s="65" t="b">
        <f t="shared" si="3"/>
        <v>1</v>
      </c>
      <c r="G126" s="16" t="s">
        <v>255</v>
      </c>
      <c r="H126" s="16" t="s">
        <v>256</v>
      </c>
      <c r="I126" s="66">
        <v>65621.490000000005</v>
      </c>
      <c r="J126" s="82" t="b">
        <f t="shared" si="4"/>
        <v>1</v>
      </c>
      <c r="K126" s="65" t="b">
        <f t="shared" si="5"/>
        <v>1</v>
      </c>
    </row>
    <row r="127" spans="2:11">
      <c r="B127" s="23" t="s">
        <v>319</v>
      </c>
      <c r="C127" s="11" t="s">
        <v>525</v>
      </c>
      <c r="D127" s="11" t="s">
        <v>108</v>
      </c>
      <c r="E127" s="12">
        <v>36750</v>
      </c>
      <c r="F127" s="65" t="b">
        <f t="shared" si="3"/>
        <v>1</v>
      </c>
      <c r="G127" s="16" t="s">
        <v>525</v>
      </c>
      <c r="H127" s="16" t="s">
        <v>108</v>
      </c>
      <c r="I127" s="66">
        <v>36750</v>
      </c>
      <c r="J127" s="82" t="b">
        <f t="shared" si="4"/>
        <v>1</v>
      </c>
      <c r="K127" s="65" t="b">
        <f t="shared" si="5"/>
        <v>1</v>
      </c>
    </row>
    <row r="128" spans="2:11">
      <c r="B128" s="23" t="s">
        <v>391</v>
      </c>
      <c r="C128" s="36" t="s">
        <v>833</v>
      </c>
      <c r="D128" s="36" t="s">
        <v>204</v>
      </c>
      <c r="E128" s="28">
        <v>89100</v>
      </c>
      <c r="F128" s="65" t="b">
        <f t="shared" si="3"/>
        <v>1</v>
      </c>
      <c r="G128" s="16" t="s">
        <v>833</v>
      </c>
      <c r="H128" s="16" t="s">
        <v>204</v>
      </c>
      <c r="I128" s="66">
        <v>89100</v>
      </c>
      <c r="J128" s="82" t="b">
        <f t="shared" si="4"/>
        <v>1</v>
      </c>
      <c r="K128" s="65" t="b">
        <f t="shared" si="5"/>
        <v>1</v>
      </c>
    </row>
    <row r="129" spans="2:11">
      <c r="B129" s="23" t="s">
        <v>117</v>
      </c>
      <c r="C129" s="36" t="s">
        <v>119</v>
      </c>
      <c r="D129" s="36" t="s">
        <v>930</v>
      </c>
      <c r="E129" s="12">
        <v>75000</v>
      </c>
      <c r="F129" s="65" t="b">
        <f t="shared" si="3"/>
        <v>1</v>
      </c>
      <c r="G129" s="16" t="s">
        <v>119</v>
      </c>
      <c r="H129" s="16" t="s">
        <v>930</v>
      </c>
      <c r="I129" s="66">
        <v>75000</v>
      </c>
      <c r="J129" s="82" t="b">
        <f t="shared" si="4"/>
        <v>1</v>
      </c>
      <c r="K129" s="65" t="b">
        <f t="shared" si="5"/>
        <v>1</v>
      </c>
    </row>
    <row r="130" spans="2:11">
      <c r="B130" s="23" t="s">
        <v>319</v>
      </c>
      <c r="C130" s="11" t="s">
        <v>661</v>
      </c>
      <c r="D130" s="11" t="s">
        <v>182</v>
      </c>
      <c r="E130" s="12">
        <v>22000</v>
      </c>
      <c r="F130" s="65" t="b">
        <f t="shared" si="3"/>
        <v>1</v>
      </c>
      <c r="G130" s="16" t="s">
        <v>661</v>
      </c>
      <c r="H130" s="16" t="s">
        <v>182</v>
      </c>
      <c r="I130" s="66">
        <v>22000</v>
      </c>
      <c r="J130" s="82" t="b">
        <f t="shared" si="4"/>
        <v>1</v>
      </c>
      <c r="K130" s="65" t="b">
        <f t="shared" si="5"/>
        <v>1</v>
      </c>
    </row>
    <row r="131" spans="2:11">
      <c r="B131" s="23" t="s">
        <v>0</v>
      </c>
      <c r="C131" s="11" t="s">
        <v>931</v>
      </c>
      <c r="D131" s="11" t="s">
        <v>947</v>
      </c>
      <c r="E131" s="12">
        <v>155000</v>
      </c>
      <c r="F131" s="65" t="b">
        <f t="shared" ref="F131:F194" si="6">G131=C131</f>
        <v>1</v>
      </c>
      <c r="G131" s="16" t="s">
        <v>931</v>
      </c>
      <c r="H131" s="16" t="s">
        <v>975</v>
      </c>
      <c r="I131" s="66">
        <v>155000</v>
      </c>
      <c r="J131" s="83" t="b">
        <f t="shared" ref="J131:J194" si="7">H131=D131</f>
        <v>0</v>
      </c>
      <c r="K131" s="65" t="b">
        <f t="shared" ref="K131:K194" si="8">I131=E131</f>
        <v>1</v>
      </c>
    </row>
    <row r="132" spans="2:11">
      <c r="B132" s="23" t="s">
        <v>273</v>
      </c>
      <c r="C132" s="36" t="s">
        <v>274</v>
      </c>
      <c r="D132" s="36" t="s">
        <v>235</v>
      </c>
      <c r="E132" s="28">
        <v>155024.45000000001</v>
      </c>
      <c r="F132" s="65" t="b">
        <f t="shared" si="6"/>
        <v>1</v>
      </c>
      <c r="G132" s="16" t="s">
        <v>274</v>
      </c>
      <c r="H132" s="16" t="s">
        <v>235</v>
      </c>
      <c r="I132" s="66">
        <v>155024.45000000001</v>
      </c>
      <c r="J132" s="82" t="b">
        <f t="shared" si="7"/>
        <v>1</v>
      </c>
      <c r="K132" s="65" t="b">
        <f t="shared" si="8"/>
        <v>1</v>
      </c>
    </row>
    <row r="133" spans="2:11">
      <c r="B133" s="23" t="s">
        <v>361</v>
      </c>
      <c r="C133" s="11" t="s">
        <v>688</v>
      </c>
      <c r="D133" s="11" t="s">
        <v>62</v>
      </c>
      <c r="E133" s="12">
        <v>40000</v>
      </c>
      <c r="F133" s="65" t="b">
        <f t="shared" si="6"/>
        <v>1</v>
      </c>
      <c r="G133" s="16" t="s">
        <v>688</v>
      </c>
      <c r="H133" s="16" t="s">
        <v>62</v>
      </c>
      <c r="I133" s="66">
        <v>40000</v>
      </c>
      <c r="J133" s="82" t="b">
        <f t="shared" si="7"/>
        <v>1</v>
      </c>
      <c r="K133" s="65" t="b">
        <f t="shared" si="8"/>
        <v>1</v>
      </c>
    </row>
    <row r="134" spans="2:11">
      <c r="B134" s="23" t="s">
        <v>302</v>
      </c>
      <c r="C134" s="17" t="s">
        <v>519</v>
      </c>
      <c r="D134" s="17" t="s">
        <v>932</v>
      </c>
      <c r="E134" s="19">
        <v>22000</v>
      </c>
      <c r="F134" s="65" t="b">
        <f t="shared" si="6"/>
        <v>1</v>
      </c>
      <c r="G134" s="16" t="s">
        <v>519</v>
      </c>
      <c r="H134" s="16" t="s">
        <v>932</v>
      </c>
      <c r="I134" s="66">
        <v>22000</v>
      </c>
      <c r="J134" s="82" t="b">
        <f t="shared" si="7"/>
        <v>1</v>
      </c>
      <c r="K134" s="65" t="b">
        <f t="shared" si="8"/>
        <v>1</v>
      </c>
    </row>
    <row r="135" spans="2:11">
      <c r="B135" s="23" t="s">
        <v>361</v>
      </c>
      <c r="C135" s="11" t="s">
        <v>814</v>
      </c>
      <c r="D135" s="11" t="s">
        <v>308</v>
      </c>
      <c r="E135" s="12">
        <v>43287.68</v>
      </c>
      <c r="F135" s="65" t="b">
        <f t="shared" si="6"/>
        <v>1</v>
      </c>
      <c r="G135" s="16" t="s">
        <v>814</v>
      </c>
      <c r="H135" s="16" t="s">
        <v>308</v>
      </c>
      <c r="I135" s="66">
        <v>43287.68</v>
      </c>
      <c r="J135" s="82" t="b">
        <f t="shared" si="7"/>
        <v>1</v>
      </c>
      <c r="K135" s="65" t="b">
        <f t="shared" si="8"/>
        <v>1</v>
      </c>
    </row>
    <row r="136" spans="2:11">
      <c r="B136" s="23" t="s">
        <v>319</v>
      </c>
      <c r="C136" s="11" t="s">
        <v>882</v>
      </c>
      <c r="D136" s="11" t="s">
        <v>555</v>
      </c>
      <c r="E136" s="12">
        <v>22000</v>
      </c>
      <c r="F136" s="65" t="b">
        <f t="shared" si="6"/>
        <v>1</v>
      </c>
      <c r="G136" s="16" t="s">
        <v>882</v>
      </c>
      <c r="H136" s="16" t="s">
        <v>555</v>
      </c>
      <c r="I136" s="66">
        <v>22000</v>
      </c>
      <c r="J136" s="82" t="b">
        <f t="shared" si="7"/>
        <v>1</v>
      </c>
      <c r="K136" s="65" t="b">
        <f t="shared" si="8"/>
        <v>1</v>
      </c>
    </row>
    <row r="137" spans="2:11">
      <c r="B137" s="23" t="s">
        <v>319</v>
      </c>
      <c r="C137" s="11" t="s">
        <v>636</v>
      </c>
      <c r="D137" s="11" t="s">
        <v>164</v>
      </c>
      <c r="E137" s="12">
        <v>22000</v>
      </c>
      <c r="F137" s="65" t="b">
        <f t="shared" si="6"/>
        <v>1</v>
      </c>
      <c r="G137" s="16" t="s">
        <v>636</v>
      </c>
      <c r="H137" s="16" t="s">
        <v>164</v>
      </c>
      <c r="I137" s="66">
        <v>22000</v>
      </c>
      <c r="J137" s="82" t="b">
        <f t="shared" si="7"/>
        <v>1</v>
      </c>
      <c r="K137" s="65" t="b">
        <f t="shared" si="8"/>
        <v>1</v>
      </c>
    </row>
    <row r="138" spans="2:11">
      <c r="B138" s="23" t="s">
        <v>245</v>
      </c>
      <c r="C138" s="11" t="s">
        <v>246</v>
      </c>
      <c r="D138" s="11" t="s">
        <v>52</v>
      </c>
      <c r="E138" s="12">
        <v>130000</v>
      </c>
      <c r="F138" s="65" t="b">
        <f t="shared" si="6"/>
        <v>1</v>
      </c>
      <c r="G138" s="16" t="s">
        <v>246</v>
      </c>
      <c r="H138" s="16" t="s">
        <v>52</v>
      </c>
      <c r="I138" s="66">
        <v>130000</v>
      </c>
      <c r="J138" s="82" t="b">
        <f t="shared" si="7"/>
        <v>1</v>
      </c>
      <c r="K138" s="65" t="b">
        <f t="shared" si="8"/>
        <v>1</v>
      </c>
    </row>
    <row r="139" spans="2:11">
      <c r="B139" s="23" t="s">
        <v>361</v>
      </c>
      <c r="C139" s="36" t="s">
        <v>368</v>
      </c>
      <c r="D139" s="36" t="s">
        <v>365</v>
      </c>
      <c r="E139" s="28">
        <v>72688</v>
      </c>
      <c r="F139" s="65" t="b">
        <f t="shared" si="6"/>
        <v>1</v>
      </c>
      <c r="G139" s="16" t="s">
        <v>368</v>
      </c>
      <c r="H139" s="16" t="s">
        <v>365</v>
      </c>
      <c r="I139" s="66">
        <v>72688</v>
      </c>
      <c r="J139" s="82" t="b">
        <f t="shared" si="7"/>
        <v>1</v>
      </c>
      <c r="K139" s="65" t="b">
        <f t="shared" si="8"/>
        <v>1</v>
      </c>
    </row>
    <row r="140" spans="2:11">
      <c r="B140" s="23" t="s">
        <v>293</v>
      </c>
      <c r="C140" s="36" t="s">
        <v>294</v>
      </c>
      <c r="D140" s="36" t="s">
        <v>132</v>
      </c>
      <c r="E140" s="28">
        <v>195500</v>
      </c>
      <c r="F140" s="65" t="b">
        <f t="shared" si="6"/>
        <v>1</v>
      </c>
      <c r="G140" s="16" t="s">
        <v>294</v>
      </c>
      <c r="H140" s="16" t="s">
        <v>971</v>
      </c>
      <c r="I140" s="66">
        <v>195500</v>
      </c>
      <c r="J140" s="83" t="b">
        <f t="shared" si="7"/>
        <v>0</v>
      </c>
      <c r="K140" s="65" t="b">
        <f t="shared" si="8"/>
        <v>1</v>
      </c>
    </row>
    <row r="141" spans="2:11">
      <c r="B141" s="23" t="s">
        <v>319</v>
      </c>
      <c r="C141" s="11" t="s">
        <v>441</v>
      </c>
      <c r="D141" s="11" t="s">
        <v>164</v>
      </c>
      <c r="E141" s="12">
        <v>22000</v>
      </c>
      <c r="F141" s="65" t="b">
        <f t="shared" si="6"/>
        <v>1</v>
      </c>
      <c r="G141" s="16" t="s">
        <v>441</v>
      </c>
      <c r="H141" s="16" t="s">
        <v>164</v>
      </c>
      <c r="I141" s="66">
        <v>22000</v>
      </c>
      <c r="J141" s="82" t="b">
        <f t="shared" si="7"/>
        <v>1</v>
      </c>
      <c r="K141" s="65" t="b">
        <f t="shared" si="8"/>
        <v>1</v>
      </c>
    </row>
    <row r="142" spans="2:11">
      <c r="B142" s="23" t="s">
        <v>361</v>
      </c>
      <c r="C142" s="36" t="s">
        <v>369</v>
      </c>
      <c r="D142" s="36" t="s">
        <v>365</v>
      </c>
      <c r="E142" s="28">
        <v>27916.87</v>
      </c>
      <c r="F142" s="65" t="b">
        <f t="shared" si="6"/>
        <v>1</v>
      </c>
      <c r="G142" s="16" t="s">
        <v>369</v>
      </c>
      <c r="H142" s="16" t="s">
        <v>365</v>
      </c>
      <c r="I142" s="66">
        <v>27916.87</v>
      </c>
      <c r="J142" s="82" t="b">
        <f t="shared" si="7"/>
        <v>1</v>
      </c>
      <c r="K142" s="65" t="b">
        <f t="shared" si="8"/>
        <v>1</v>
      </c>
    </row>
    <row r="143" spans="2:11">
      <c r="B143" s="23" t="s">
        <v>319</v>
      </c>
      <c r="C143" s="11" t="s">
        <v>562</v>
      </c>
      <c r="D143" s="11" t="s">
        <v>182</v>
      </c>
      <c r="E143" s="12">
        <v>22000</v>
      </c>
      <c r="F143" s="65" t="b">
        <f t="shared" si="6"/>
        <v>1</v>
      </c>
      <c r="G143" s="16" t="s">
        <v>562</v>
      </c>
      <c r="H143" s="16" t="s">
        <v>182</v>
      </c>
      <c r="I143" s="66">
        <v>22000</v>
      </c>
      <c r="J143" s="82" t="b">
        <f t="shared" si="7"/>
        <v>1</v>
      </c>
      <c r="K143" s="65" t="b">
        <f t="shared" si="8"/>
        <v>1</v>
      </c>
    </row>
    <row r="144" spans="2:11">
      <c r="B144" s="23" t="s">
        <v>319</v>
      </c>
      <c r="C144" s="11" t="s">
        <v>867</v>
      </c>
      <c r="D144" s="11" t="s">
        <v>164</v>
      </c>
      <c r="E144" s="12">
        <v>22000</v>
      </c>
      <c r="F144" s="65" t="b">
        <f t="shared" si="6"/>
        <v>1</v>
      </c>
      <c r="G144" s="16" t="s">
        <v>867</v>
      </c>
      <c r="H144" s="16" t="s">
        <v>164</v>
      </c>
      <c r="I144" s="66">
        <v>22000</v>
      </c>
      <c r="J144" s="82" t="b">
        <f t="shared" si="7"/>
        <v>1</v>
      </c>
      <c r="K144" s="65" t="b">
        <f t="shared" si="8"/>
        <v>1</v>
      </c>
    </row>
    <row r="145" spans="2:11">
      <c r="B145" s="23" t="s">
        <v>98</v>
      </c>
      <c r="C145" s="70" t="s">
        <v>100</v>
      </c>
      <c r="D145" s="17" t="s">
        <v>101</v>
      </c>
      <c r="E145" s="19">
        <v>45000</v>
      </c>
      <c r="F145" s="65" t="b">
        <f t="shared" si="6"/>
        <v>1</v>
      </c>
      <c r="G145" s="16" t="s">
        <v>100</v>
      </c>
      <c r="H145" s="16" t="s">
        <v>101</v>
      </c>
      <c r="I145" s="66">
        <v>45000</v>
      </c>
      <c r="J145" s="82" t="b">
        <f t="shared" si="7"/>
        <v>1</v>
      </c>
      <c r="K145" s="65" t="b">
        <f t="shared" si="8"/>
        <v>1</v>
      </c>
    </row>
    <row r="146" spans="2:11">
      <c r="B146" s="23" t="s">
        <v>136</v>
      </c>
      <c r="C146" s="11" t="s">
        <v>137</v>
      </c>
      <c r="D146" s="11" t="s">
        <v>949</v>
      </c>
      <c r="E146" s="12">
        <v>47250</v>
      </c>
      <c r="F146" s="65" t="b">
        <f t="shared" si="6"/>
        <v>1</v>
      </c>
      <c r="G146" s="16" t="s">
        <v>137</v>
      </c>
      <c r="H146" s="16" t="s">
        <v>976</v>
      </c>
      <c r="I146" s="66">
        <v>47250</v>
      </c>
      <c r="J146" s="83" t="b">
        <f t="shared" si="7"/>
        <v>0</v>
      </c>
      <c r="K146" s="65" t="b">
        <f t="shared" si="8"/>
        <v>1</v>
      </c>
    </row>
    <row r="147" spans="2:11">
      <c r="B147" s="23" t="s">
        <v>319</v>
      </c>
      <c r="C147" s="11" t="s">
        <v>527</v>
      </c>
      <c r="D147" s="11" t="s">
        <v>36</v>
      </c>
      <c r="E147" s="12">
        <v>22000</v>
      </c>
      <c r="F147" s="65" t="b">
        <f t="shared" si="6"/>
        <v>1</v>
      </c>
      <c r="G147" s="16" t="s">
        <v>527</v>
      </c>
      <c r="H147" s="16" t="s">
        <v>36</v>
      </c>
      <c r="I147" s="66">
        <v>22000</v>
      </c>
      <c r="J147" s="82" t="b">
        <f t="shared" si="7"/>
        <v>1</v>
      </c>
      <c r="K147" s="65" t="b">
        <f t="shared" si="8"/>
        <v>1</v>
      </c>
    </row>
    <row r="148" spans="2:11">
      <c r="B148" s="23" t="s">
        <v>293</v>
      </c>
      <c r="C148" s="11" t="s">
        <v>843</v>
      </c>
      <c r="D148" s="11" t="s">
        <v>103</v>
      </c>
      <c r="E148" s="12">
        <v>40000</v>
      </c>
      <c r="F148" s="65" t="b">
        <f t="shared" si="6"/>
        <v>1</v>
      </c>
      <c r="G148" s="16" t="s">
        <v>843</v>
      </c>
      <c r="H148" s="16" t="s">
        <v>103</v>
      </c>
      <c r="I148" s="66">
        <v>40000</v>
      </c>
      <c r="J148" s="82" t="b">
        <f t="shared" si="7"/>
        <v>1</v>
      </c>
      <c r="K148" s="65" t="b">
        <f t="shared" si="8"/>
        <v>1</v>
      </c>
    </row>
    <row r="149" spans="2:11">
      <c r="B149" s="23" t="s">
        <v>319</v>
      </c>
      <c r="C149" s="11" t="s">
        <v>730</v>
      </c>
      <c r="D149" s="11" t="s">
        <v>933</v>
      </c>
      <c r="E149" s="12">
        <v>30000</v>
      </c>
      <c r="F149" s="65" t="b">
        <f t="shared" si="6"/>
        <v>1</v>
      </c>
      <c r="G149" s="16" t="s">
        <v>730</v>
      </c>
      <c r="H149" s="16" t="s">
        <v>933</v>
      </c>
      <c r="I149" s="66">
        <v>30000</v>
      </c>
      <c r="J149" s="82" t="b">
        <f t="shared" si="7"/>
        <v>1</v>
      </c>
      <c r="K149" s="65" t="b">
        <f t="shared" si="8"/>
        <v>1</v>
      </c>
    </row>
    <row r="150" spans="2:11">
      <c r="B150" s="23" t="s">
        <v>361</v>
      </c>
      <c r="C150" s="36" t="s">
        <v>472</v>
      </c>
      <c r="D150" s="36" t="s">
        <v>365</v>
      </c>
      <c r="E150" s="28">
        <v>72688</v>
      </c>
      <c r="F150" s="65" t="b">
        <f t="shared" si="6"/>
        <v>1</v>
      </c>
      <c r="G150" s="16" t="s">
        <v>472</v>
      </c>
      <c r="H150" s="16" t="s">
        <v>365</v>
      </c>
      <c r="I150" s="66">
        <v>72688</v>
      </c>
      <c r="J150" s="82" t="b">
        <f t="shared" si="7"/>
        <v>1</v>
      </c>
      <c r="K150" s="65" t="b">
        <f t="shared" si="8"/>
        <v>1</v>
      </c>
    </row>
    <row r="151" spans="2:11">
      <c r="B151" s="23" t="s">
        <v>319</v>
      </c>
      <c r="C151" s="11" t="s">
        <v>427</v>
      </c>
      <c r="D151" s="11" t="s">
        <v>38</v>
      </c>
      <c r="E151" s="12">
        <v>40000</v>
      </c>
      <c r="F151" s="65" t="b">
        <f t="shared" si="6"/>
        <v>1</v>
      </c>
      <c r="G151" s="16" t="s">
        <v>427</v>
      </c>
      <c r="H151" s="16" t="s">
        <v>38</v>
      </c>
      <c r="I151" s="66">
        <v>40000</v>
      </c>
      <c r="J151" s="82" t="b">
        <f t="shared" si="7"/>
        <v>1</v>
      </c>
      <c r="K151" s="65" t="b">
        <f t="shared" si="8"/>
        <v>1</v>
      </c>
    </row>
    <row r="152" spans="2:11">
      <c r="B152" s="23" t="s">
        <v>319</v>
      </c>
      <c r="C152" s="11" t="s">
        <v>637</v>
      </c>
      <c r="D152" s="11" t="s">
        <v>164</v>
      </c>
      <c r="E152" s="12">
        <v>22000</v>
      </c>
      <c r="F152" s="65" t="b">
        <f t="shared" si="6"/>
        <v>1</v>
      </c>
      <c r="G152" s="16" t="s">
        <v>637</v>
      </c>
      <c r="H152" s="16" t="s">
        <v>164</v>
      </c>
      <c r="I152" s="66">
        <v>22000</v>
      </c>
      <c r="J152" s="82" t="b">
        <f t="shared" si="7"/>
        <v>1</v>
      </c>
      <c r="K152" s="65" t="b">
        <f t="shared" si="8"/>
        <v>1</v>
      </c>
    </row>
    <row r="153" spans="2:11">
      <c r="B153" s="23" t="s">
        <v>139</v>
      </c>
      <c r="C153" s="11" t="s">
        <v>158</v>
      </c>
      <c r="D153" s="11" t="s">
        <v>159</v>
      </c>
      <c r="E153" s="12">
        <v>30000</v>
      </c>
      <c r="F153" s="65" t="b">
        <f t="shared" si="6"/>
        <v>1</v>
      </c>
      <c r="G153" s="16" t="s">
        <v>158</v>
      </c>
      <c r="H153" s="16" t="s">
        <v>159</v>
      </c>
      <c r="I153" s="66">
        <v>30000</v>
      </c>
      <c r="J153" s="82" t="b">
        <f t="shared" si="7"/>
        <v>1</v>
      </c>
      <c r="K153" s="65" t="b">
        <f t="shared" si="8"/>
        <v>1</v>
      </c>
    </row>
    <row r="154" spans="2:11">
      <c r="B154" s="23" t="s">
        <v>319</v>
      </c>
      <c r="C154" s="11" t="s">
        <v>536</v>
      </c>
      <c r="D154" s="11" t="s">
        <v>164</v>
      </c>
      <c r="E154" s="12">
        <v>22000</v>
      </c>
      <c r="F154" s="65" t="b">
        <f t="shared" si="6"/>
        <v>1</v>
      </c>
      <c r="G154" s="16" t="s">
        <v>536</v>
      </c>
      <c r="H154" s="16" t="s">
        <v>164</v>
      </c>
      <c r="I154" s="66">
        <v>22000</v>
      </c>
      <c r="J154" s="82" t="b">
        <f t="shared" si="7"/>
        <v>1</v>
      </c>
      <c r="K154" s="65" t="b">
        <f t="shared" si="8"/>
        <v>1</v>
      </c>
    </row>
    <row r="155" spans="2:11">
      <c r="B155" s="23" t="s">
        <v>117</v>
      </c>
      <c r="C155" s="11" t="s">
        <v>123</v>
      </c>
      <c r="D155" s="11" t="s">
        <v>121</v>
      </c>
      <c r="E155" s="12">
        <v>45000</v>
      </c>
      <c r="F155" s="65" t="b">
        <f t="shared" si="6"/>
        <v>1</v>
      </c>
      <c r="G155" s="16" t="s">
        <v>123</v>
      </c>
      <c r="H155" s="16" t="s">
        <v>121</v>
      </c>
      <c r="I155" s="66">
        <v>45000</v>
      </c>
      <c r="J155" s="82" t="b">
        <f t="shared" si="7"/>
        <v>1</v>
      </c>
      <c r="K155" s="65" t="b">
        <f t="shared" si="8"/>
        <v>1</v>
      </c>
    </row>
    <row r="156" spans="2:11">
      <c r="B156" s="23" t="s">
        <v>319</v>
      </c>
      <c r="C156" s="11" t="s">
        <v>934</v>
      </c>
      <c r="D156" s="11" t="s">
        <v>164</v>
      </c>
      <c r="E156" s="12">
        <v>22000</v>
      </c>
      <c r="F156" s="65" t="b">
        <f t="shared" si="6"/>
        <v>1</v>
      </c>
      <c r="G156" s="16" t="s">
        <v>934</v>
      </c>
      <c r="H156" s="16" t="s">
        <v>164</v>
      </c>
      <c r="I156" s="66">
        <v>22000</v>
      </c>
      <c r="J156" s="82" t="b">
        <f t="shared" si="7"/>
        <v>1</v>
      </c>
      <c r="K156" s="65" t="b">
        <f t="shared" si="8"/>
        <v>1</v>
      </c>
    </row>
    <row r="157" spans="2:11">
      <c r="B157" s="23" t="s">
        <v>319</v>
      </c>
      <c r="C157" s="17" t="s">
        <v>426</v>
      </c>
      <c r="D157" s="17" t="s">
        <v>159</v>
      </c>
      <c r="E157" s="19">
        <v>27720</v>
      </c>
      <c r="F157" s="65" t="b">
        <f t="shared" si="6"/>
        <v>1</v>
      </c>
      <c r="G157" s="16" t="s">
        <v>426</v>
      </c>
      <c r="H157" s="16" t="s">
        <v>159</v>
      </c>
      <c r="I157" s="66">
        <v>27720</v>
      </c>
      <c r="J157" s="82" t="b">
        <f t="shared" si="7"/>
        <v>1</v>
      </c>
      <c r="K157" s="65" t="b">
        <f t="shared" si="8"/>
        <v>1</v>
      </c>
    </row>
    <row r="158" spans="2:11">
      <c r="B158" s="23" t="s">
        <v>293</v>
      </c>
      <c r="C158" s="11" t="s">
        <v>704</v>
      </c>
      <c r="D158" s="11" t="s">
        <v>132</v>
      </c>
      <c r="E158" s="12">
        <v>190000</v>
      </c>
      <c r="F158" s="65" t="b">
        <f t="shared" si="6"/>
        <v>1</v>
      </c>
      <c r="G158" s="16" t="s">
        <v>704</v>
      </c>
      <c r="H158" s="16" t="s">
        <v>972</v>
      </c>
      <c r="I158" s="66">
        <v>190000</v>
      </c>
      <c r="J158" s="83" t="b">
        <f t="shared" si="7"/>
        <v>0</v>
      </c>
      <c r="K158" s="65" t="b">
        <f t="shared" si="8"/>
        <v>1</v>
      </c>
    </row>
    <row r="159" spans="2:11">
      <c r="B159" s="23" t="s">
        <v>63</v>
      </c>
      <c r="C159" s="11" t="s">
        <v>64</v>
      </c>
      <c r="D159" s="16" t="s">
        <v>940</v>
      </c>
      <c r="E159" s="12">
        <v>65000</v>
      </c>
      <c r="F159" s="65" t="b">
        <f t="shared" si="6"/>
        <v>1</v>
      </c>
      <c r="G159" s="16" t="s">
        <v>64</v>
      </c>
      <c r="H159" s="16" t="s">
        <v>65</v>
      </c>
      <c r="I159" s="66">
        <v>65000</v>
      </c>
      <c r="J159" s="83" t="b">
        <f t="shared" si="7"/>
        <v>0</v>
      </c>
      <c r="K159" s="65" t="b">
        <f t="shared" si="8"/>
        <v>1</v>
      </c>
    </row>
    <row r="160" spans="2:11">
      <c r="B160" s="24" t="s">
        <v>139</v>
      </c>
      <c r="C160" s="17" t="s">
        <v>163</v>
      </c>
      <c r="D160" s="17" t="s">
        <v>164</v>
      </c>
      <c r="E160" s="19">
        <v>22000</v>
      </c>
      <c r="F160" s="65" t="b">
        <f t="shared" si="6"/>
        <v>1</v>
      </c>
      <c r="G160" s="16" t="s">
        <v>163</v>
      </c>
      <c r="H160" s="16" t="s">
        <v>164</v>
      </c>
      <c r="I160" s="66">
        <v>22000</v>
      </c>
      <c r="J160" s="82" t="b">
        <f t="shared" si="7"/>
        <v>1</v>
      </c>
      <c r="K160" s="65" t="b">
        <f t="shared" si="8"/>
        <v>1</v>
      </c>
    </row>
    <row r="161" spans="2:11">
      <c r="B161" s="23" t="s">
        <v>319</v>
      </c>
      <c r="C161" s="11" t="s">
        <v>638</v>
      </c>
      <c r="D161" s="11" t="s">
        <v>164</v>
      </c>
      <c r="E161" s="12">
        <v>22000</v>
      </c>
      <c r="F161" s="65" t="b">
        <f t="shared" si="6"/>
        <v>1</v>
      </c>
      <c r="G161" s="16" t="s">
        <v>638</v>
      </c>
      <c r="H161" s="16" t="s">
        <v>164</v>
      </c>
      <c r="I161" s="66">
        <v>22000</v>
      </c>
      <c r="J161" s="82" t="b">
        <f t="shared" si="7"/>
        <v>1</v>
      </c>
      <c r="K161" s="65" t="b">
        <f t="shared" si="8"/>
        <v>1</v>
      </c>
    </row>
    <row r="162" spans="2:11">
      <c r="B162" s="23" t="s">
        <v>319</v>
      </c>
      <c r="C162" s="17" t="s">
        <v>868</v>
      </c>
      <c r="D162" s="17" t="s">
        <v>164</v>
      </c>
      <c r="E162" s="19">
        <v>22000</v>
      </c>
      <c r="F162" s="65" t="b">
        <f t="shared" si="6"/>
        <v>1</v>
      </c>
      <c r="G162" s="16" t="s">
        <v>868</v>
      </c>
      <c r="H162" s="16" t="s">
        <v>164</v>
      </c>
      <c r="I162" s="66">
        <v>22000</v>
      </c>
      <c r="J162" s="82" t="b">
        <f t="shared" si="7"/>
        <v>1</v>
      </c>
      <c r="K162" s="65" t="b">
        <f t="shared" si="8"/>
        <v>1</v>
      </c>
    </row>
    <row r="163" spans="2:11">
      <c r="B163" s="23" t="s">
        <v>361</v>
      </c>
      <c r="C163" s="17" t="s">
        <v>580</v>
      </c>
      <c r="D163" s="17" t="s">
        <v>103</v>
      </c>
      <c r="E163" s="19">
        <v>43234.53</v>
      </c>
      <c r="F163" s="65" t="b">
        <f t="shared" si="6"/>
        <v>1</v>
      </c>
      <c r="G163" s="16" t="s">
        <v>580</v>
      </c>
      <c r="H163" s="16" t="s">
        <v>103</v>
      </c>
      <c r="I163" s="66">
        <v>43234.53</v>
      </c>
      <c r="J163" s="82" t="b">
        <f t="shared" si="7"/>
        <v>1</v>
      </c>
      <c r="K163" s="65" t="b">
        <f t="shared" si="8"/>
        <v>1</v>
      </c>
    </row>
    <row r="164" spans="2:11">
      <c r="B164" s="23" t="s">
        <v>87</v>
      </c>
      <c r="C164" s="17" t="s">
        <v>94</v>
      </c>
      <c r="D164" s="17" t="s">
        <v>36</v>
      </c>
      <c r="E164" s="19">
        <v>50000</v>
      </c>
      <c r="F164" s="65" t="b">
        <f t="shared" si="6"/>
        <v>1</v>
      </c>
      <c r="G164" s="16" t="s">
        <v>94</v>
      </c>
      <c r="H164" s="16" t="s">
        <v>36</v>
      </c>
      <c r="I164" s="66">
        <v>50000</v>
      </c>
      <c r="J164" s="82" t="b">
        <f t="shared" si="7"/>
        <v>1</v>
      </c>
      <c r="K164" s="65" t="b">
        <f t="shared" si="8"/>
        <v>1</v>
      </c>
    </row>
    <row r="165" spans="2:11">
      <c r="B165" s="23" t="s">
        <v>80</v>
      </c>
      <c r="C165" s="17" t="s">
        <v>82</v>
      </c>
      <c r="D165" s="17" t="s">
        <v>83</v>
      </c>
      <c r="E165" s="19">
        <v>65000</v>
      </c>
      <c r="F165" s="65" t="b">
        <f t="shared" si="6"/>
        <v>1</v>
      </c>
      <c r="G165" s="16" t="s">
        <v>82</v>
      </c>
      <c r="H165" s="16" t="s">
        <v>977</v>
      </c>
      <c r="I165" s="66">
        <v>65000</v>
      </c>
      <c r="J165" s="83" t="b">
        <f t="shared" si="7"/>
        <v>0</v>
      </c>
      <c r="K165" s="65" t="b">
        <f t="shared" si="8"/>
        <v>1</v>
      </c>
    </row>
    <row r="166" spans="2:11">
      <c r="B166" s="23" t="s">
        <v>300</v>
      </c>
      <c r="C166" s="26" t="s">
        <v>706</v>
      </c>
      <c r="D166" s="26" t="s">
        <v>691</v>
      </c>
      <c r="E166" s="27">
        <v>94200.8</v>
      </c>
      <c r="F166" s="65" t="b">
        <f t="shared" si="6"/>
        <v>1</v>
      </c>
      <c r="G166" s="16" t="s">
        <v>706</v>
      </c>
      <c r="H166" s="16" t="s">
        <v>691</v>
      </c>
      <c r="I166" s="66">
        <v>94200.8</v>
      </c>
      <c r="J166" s="82" t="b">
        <f t="shared" si="7"/>
        <v>1</v>
      </c>
      <c r="K166" s="65" t="b">
        <f t="shared" si="8"/>
        <v>1</v>
      </c>
    </row>
    <row r="167" spans="2:11">
      <c r="B167" s="23" t="s">
        <v>139</v>
      </c>
      <c r="C167" s="11" t="s">
        <v>149</v>
      </c>
      <c r="D167" s="11" t="s">
        <v>38</v>
      </c>
      <c r="E167" s="12">
        <v>34000</v>
      </c>
      <c r="F167" s="65" t="b">
        <f t="shared" si="6"/>
        <v>1</v>
      </c>
      <c r="G167" s="16" t="s">
        <v>149</v>
      </c>
      <c r="H167" s="16" t="s">
        <v>38</v>
      </c>
      <c r="I167" s="66">
        <v>34000</v>
      </c>
      <c r="J167" s="82" t="b">
        <f t="shared" si="7"/>
        <v>1</v>
      </c>
      <c r="K167" s="65" t="b">
        <f t="shared" si="8"/>
        <v>1</v>
      </c>
    </row>
    <row r="168" spans="2:11">
      <c r="B168" s="23" t="s">
        <v>594</v>
      </c>
      <c r="C168" s="11" t="s">
        <v>595</v>
      </c>
      <c r="D168" s="11" t="s">
        <v>308</v>
      </c>
      <c r="E168" s="12">
        <v>51555.18</v>
      </c>
      <c r="F168" s="65" t="b">
        <f t="shared" si="6"/>
        <v>1</v>
      </c>
      <c r="G168" s="16" t="s">
        <v>595</v>
      </c>
      <c r="H168" s="16" t="s">
        <v>308</v>
      </c>
      <c r="I168" s="66">
        <v>51555.18</v>
      </c>
      <c r="J168" s="82" t="b">
        <f t="shared" si="7"/>
        <v>1</v>
      </c>
      <c r="K168" s="65" t="b">
        <f t="shared" si="8"/>
        <v>1</v>
      </c>
    </row>
    <row r="169" spans="2:11">
      <c r="B169" s="23" t="s">
        <v>484</v>
      </c>
      <c r="C169" s="17" t="s">
        <v>485</v>
      </c>
      <c r="D169" s="17" t="s">
        <v>204</v>
      </c>
      <c r="E169" s="19">
        <v>90671.21</v>
      </c>
      <c r="F169" s="65" t="b">
        <f t="shared" si="6"/>
        <v>1</v>
      </c>
      <c r="G169" s="16" t="s">
        <v>485</v>
      </c>
      <c r="H169" s="16" t="s">
        <v>204</v>
      </c>
      <c r="I169" s="66">
        <v>90671.21</v>
      </c>
      <c r="J169" s="82" t="b">
        <f t="shared" si="7"/>
        <v>1</v>
      </c>
      <c r="K169" s="65" t="b">
        <f t="shared" si="8"/>
        <v>1</v>
      </c>
    </row>
    <row r="170" spans="2:11">
      <c r="B170" s="23" t="s">
        <v>136</v>
      </c>
      <c r="C170" s="17" t="s">
        <v>138</v>
      </c>
      <c r="D170" s="17" t="s">
        <v>949</v>
      </c>
      <c r="E170" s="19">
        <v>47250</v>
      </c>
      <c r="F170" s="65" t="b">
        <f t="shared" si="6"/>
        <v>1</v>
      </c>
      <c r="G170" s="16" t="s">
        <v>138</v>
      </c>
      <c r="H170" s="16" t="s">
        <v>976</v>
      </c>
      <c r="I170" s="66">
        <v>47250</v>
      </c>
      <c r="J170" s="83" t="b">
        <f t="shared" si="7"/>
        <v>0</v>
      </c>
      <c r="K170" s="65" t="b">
        <f t="shared" si="8"/>
        <v>1</v>
      </c>
    </row>
    <row r="171" spans="2:11">
      <c r="B171" s="23" t="s">
        <v>319</v>
      </c>
      <c r="C171" s="17" t="s">
        <v>454</v>
      </c>
      <c r="D171" s="17" t="s">
        <v>180</v>
      </c>
      <c r="E171" s="19">
        <v>22000</v>
      </c>
      <c r="F171" s="65" t="b">
        <f t="shared" si="6"/>
        <v>1</v>
      </c>
      <c r="G171" s="16" t="s">
        <v>454</v>
      </c>
      <c r="H171" s="16" t="s">
        <v>180</v>
      </c>
      <c r="I171" s="66">
        <v>22000</v>
      </c>
      <c r="J171" s="82" t="b">
        <f t="shared" si="7"/>
        <v>1</v>
      </c>
      <c r="K171" s="65" t="b">
        <f t="shared" si="8"/>
        <v>1</v>
      </c>
    </row>
    <row r="172" spans="2:11">
      <c r="B172" s="23" t="s">
        <v>319</v>
      </c>
      <c r="C172" s="17" t="s">
        <v>328</v>
      </c>
      <c r="D172" s="17" t="s">
        <v>159</v>
      </c>
      <c r="E172" s="19">
        <v>30000</v>
      </c>
      <c r="F172" s="65" t="b">
        <f t="shared" si="6"/>
        <v>1</v>
      </c>
      <c r="G172" s="16" t="s">
        <v>328</v>
      </c>
      <c r="H172" s="16" t="s">
        <v>159</v>
      </c>
      <c r="I172" s="66">
        <v>30000</v>
      </c>
      <c r="J172" s="82" t="b">
        <f t="shared" si="7"/>
        <v>1</v>
      </c>
      <c r="K172" s="65" t="b">
        <f t="shared" si="8"/>
        <v>1</v>
      </c>
    </row>
    <row r="173" spans="2:11">
      <c r="B173" s="23" t="s">
        <v>80</v>
      </c>
      <c r="C173" s="17" t="s">
        <v>84</v>
      </c>
      <c r="D173" s="17" t="s">
        <v>83</v>
      </c>
      <c r="E173" s="19">
        <v>65000</v>
      </c>
      <c r="F173" s="65" t="b">
        <f t="shared" si="6"/>
        <v>1</v>
      </c>
      <c r="G173" s="16" t="s">
        <v>84</v>
      </c>
      <c r="H173" s="16" t="s">
        <v>977</v>
      </c>
      <c r="I173" s="66">
        <v>65000</v>
      </c>
      <c r="J173" s="83" t="b">
        <f t="shared" si="7"/>
        <v>0</v>
      </c>
      <c r="K173" s="65" t="b">
        <f t="shared" si="8"/>
        <v>1</v>
      </c>
    </row>
    <row r="174" spans="2:11">
      <c r="B174" s="23" t="s">
        <v>361</v>
      </c>
      <c r="C174" s="26" t="s">
        <v>801</v>
      </c>
      <c r="D174" s="26" t="s">
        <v>365</v>
      </c>
      <c r="E174" s="27">
        <v>72688</v>
      </c>
      <c r="F174" s="65" t="b">
        <f t="shared" si="6"/>
        <v>1</v>
      </c>
      <c r="G174" s="16" t="s">
        <v>801</v>
      </c>
      <c r="H174" s="16" t="s">
        <v>365</v>
      </c>
      <c r="I174" s="66">
        <v>72688</v>
      </c>
      <c r="J174" s="82" t="b">
        <f t="shared" si="7"/>
        <v>1</v>
      </c>
      <c r="K174" s="65" t="b">
        <f t="shared" si="8"/>
        <v>1</v>
      </c>
    </row>
    <row r="175" spans="2:11">
      <c r="B175" s="23" t="s">
        <v>319</v>
      </c>
      <c r="C175" s="11" t="s">
        <v>737</v>
      </c>
      <c r="D175" s="11" t="s">
        <v>164</v>
      </c>
      <c r="E175" s="12">
        <v>22000</v>
      </c>
      <c r="F175" s="65" t="b">
        <f t="shared" si="6"/>
        <v>1</v>
      </c>
      <c r="G175" s="16" t="s">
        <v>737</v>
      </c>
      <c r="H175" s="16" t="s">
        <v>164</v>
      </c>
      <c r="I175" s="66">
        <v>22000</v>
      </c>
      <c r="J175" s="82" t="b">
        <f t="shared" si="7"/>
        <v>1</v>
      </c>
      <c r="K175" s="65" t="b">
        <f t="shared" si="8"/>
        <v>1</v>
      </c>
    </row>
    <row r="176" spans="2:11">
      <c r="B176" s="23" t="s">
        <v>319</v>
      </c>
      <c r="C176" s="17" t="s">
        <v>624</v>
      </c>
      <c r="D176" s="17" t="s">
        <v>38</v>
      </c>
      <c r="E176" s="19">
        <v>34000</v>
      </c>
      <c r="F176" s="65" t="b">
        <f t="shared" si="6"/>
        <v>1</v>
      </c>
      <c r="G176" s="16" t="s">
        <v>624</v>
      </c>
      <c r="H176" s="16" t="s">
        <v>38</v>
      </c>
      <c r="I176" s="66">
        <v>34000</v>
      </c>
      <c r="J176" s="82" t="b">
        <f t="shared" si="7"/>
        <v>1</v>
      </c>
      <c r="K176" s="65" t="b">
        <f t="shared" si="8"/>
        <v>1</v>
      </c>
    </row>
    <row r="177" spans="2:11">
      <c r="B177" s="23" t="s">
        <v>319</v>
      </c>
      <c r="C177" s="17" t="s">
        <v>465</v>
      </c>
      <c r="D177" s="17" t="s">
        <v>186</v>
      </c>
      <c r="E177" s="19">
        <v>20000</v>
      </c>
      <c r="F177" s="65" t="b">
        <f t="shared" si="6"/>
        <v>1</v>
      </c>
      <c r="G177" s="16" t="s">
        <v>465</v>
      </c>
      <c r="H177" s="16" t="s">
        <v>186</v>
      </c>
      <c r="I177" s="66">
        <v>20000</v>
      </c>
      <c r="J177" s="82" t="b">
        <f t="shared" si="7"/>
        <v>1</v>
      </c>
      <c r="K177" s="65" t="b">
        <f t="shared" si="8"/>
        <v>1</v>
      </c>
    </row>
    <row r="178" spans="2:11">
      <c r="B178" s="23" t="s">
        <v>361</v>
      </c>
      <c r="C178" s="26" t="s">
        <v>673</v>
      </c>
      <c r="D178" s="26" t="s">
        <v>365</v>
      </c>
      <c r="E178" s="27">
        <v>89100</v>
      </c>
      <c r="F178" s="65" t="b">
        <f t="shared" si="6"/>
        <v>1</v>
      </c>
      <c r="G178" s="16" t="s">
        <v>673</v>
      </c>
      <c r="H178" s="16" t="s">
        <v>365</v>
      </c>
      <c r="I178" s="66">
        <v>89100</v>
      </c>
      <c r="J178" s="82" t="b">
        <f t="shared" si="7"/>
        <v>1</v>
      </c>
      <c r="K178" s="65" t="b">
        <f t="shared" si="8"/>
        <v>1</v>
      </c>
    </row>
    <row r="179" spans="2:11">
      <c r="B179" s="23" t="s">
        <v>319</v>
      </c>
      <c r="C179" s="11" t="s">
        <v>353</v>
      </c>
      <c r="D179" s="11" t="s">
        <v>186</v>
      </c>
      <c r="E179" s="12">
        <v>22000</v>
      </c>
      <c r="F179" s="65" t="b">
        <f t="shared" si="6"/>
        <v>1</v>
      </c>
      <c r="G179" s="16" t="s">
        <v>353</v>
      </c>
      <c r="H179" s="16" t="s">
        <v>186</v>
      </c>
      <c r="I179" s="66">
        <v>22000</v>
      </c>
      <c r="J179" s="82" t="b">
        <f t="shared" si="7"/>
        <v>1</v>
      </c>
      <c r="K179" s="65" t="b">
        <f t="shared" si="8"/>
        <v>1</v>
      </c>
    </row>
    <row r="180" spans="2:11">
      <c r="B180" s="23" t="s">
        <v>302</v>
      </c>
      <c r="C180" s="11" t="s">
        <v>416</v>
      </c>
      <c r="D180" s="11" t="s">
        <v>62</v>
      </c>
      <c r="E180" s="12">
        <v>34500</v>
      </c>
      <c r="F180" s="65" t="b">
        <f t="shared" si="6"/>
        <v>1</v>
      </c>
      <c r="G180" s="16" t="s">
        <v>416</v>
      </c>
      <c r="H180" s="16" t="s">
        <v>62</v>
      </c>
      <c r="I180" s="66">
        <v>34500</v>
      </c>
      <c r="J180" s="82" t="b">
        <f t="shared" si="7"/>
        <v>1</v>
      </c>
      <c r="K180" s="65" t="b">
        <f t="shared" si="8"/>
        <v>1</v>
      </c>
    </row>
    <row r="181" spans="2:11">
      <c r="B181" s="23" t="s">
        <v>297</v>
      </c>
      <c r="C181" s="11" t="s">
        <v>404</v>
      </c>
      <c r="D181" s="11" t="s">
        <v>110</v>
      </c>
      <c r="E181" s="12">
        <v>32465.74</v>
      </c>
      <c r="F181" s="65" t="b">
        <f t="shared" si="6"/>
        <v>1</v>
      </c>
      <c r="G181" s="16" t="s">
        <v>404</v>
      </c>
      <c r="H181" s="16" t="s">
        <v>110</v>
      </c>
      <c r="I181" s="66">
        <v>32465.74</v>
      </c>
      <c r="J181" s="82" t="b">
        <f t="shared" si="7"/>
        <v>1</v>
      </c>
      <c r="K181" s="65" t="b">
        <f t="shared" si="8"/>
        <v>1</v>
      </c>
    </row>
    <row r="182" spans="2:11">
      <c r="B182" s="23" t="s">
        <v>117</v>
      </c>
      <c r="C182" s="36" t="s">
        <v>118</v>
      </c>
      <c r="D182" s="36" t="s">
        <v>65</v>
      </c>
      <c r="E182" s="12">
        <v>65000</v>
      </c>
      <c r="F182" s="65" t="b">
        <f t="shared" si="6"/>
        <v>1</v>
      </c>
      <c r="G182" s="16" t="s">
        <v>118</v>
      </c>
      <c r="H182" s="16" t="s">
        <v>65</v>
      </c>
      <c r="I182" s="66">
        <v>65000</v>
      </c>
      <c r="J182" s="82" t="b">
        <f t="shared" si="7"/>
        <v>1</v>
      </c>
      <c r="K182" s="65" t="b">
        <f t="shared" si="8"/>
        <v>1</v>
      </c>
    </row>
    <row r="183" spans="2:11">
      <c r="B183" s="23" t="s">
        <v>139</v>
      </c>
      <c r="C183" s="11" t="s">
        <v>150</v>
      </c>
      <c r="D183" s="11" t="s">
        <v>38</v>
      </c>
      <c r="E183" s="12">
        <v>34000</v>
      </c>
      <c r="F183" s="65" t="b">
        <f t="shared" si="6"/>
        <v>1</v>
      </c>
      <c r="G183" s="16" t="s">
        <v>150</v>
      </c>
      <c r="H183" s="16" t="s">
        <v>38</v>
      </c>
      <c r="I183" s="66">
        <v>34000</v>
      </c>
      <c r="J183" s="82" t="b">
        <f t="shared" si="7"/>
        <v>1</v>
      </c>
      <c r="K183" s="65" t="b">
        <f t="shared" si="8"/>
        <v>1</v>
      </c>
    </row>
    <row r="184" spans="2:11">
      <c r="B184" s="23" t="s">
        <v>302</v>
      </c>
      <c r="C184" s="11" t="s">
        <v>514</v>
      </c>
      <c r="D184" s="11" t="s">
        <v>312</v>
      </c>
      <c r="E184" s="12">
        <v>34500</v>
      </c>
      <c r="F184" s="65" t="b">
        <f t="shared" si="6"/>
        <v>1</v>
      </c>
      <c r="G184" s="16" t="s">
        <v>514</v>
      </c>
      <c r="H184" s="16" t="s">
        <v>312</v>
      </c>
      <c r="I184" s="66">
        <v>34500</v>
      </c>
      <c r="J184" s="82" t="b">
        <f t="shared" si="7"/>
        <v>1</v>
      </c>
      <c r="K184" s="65" t="b">
        <f t="shared" si="8"/>
        <v>1</v>
      </c>
    </row>
    <row r="185" spans="2:11">
      <c r="B185" s="23" t="s">
        <v>319</v>
      </c>
      <c r="C185" s="11" t="s">
        <v>639</v>
      </c>
      <c r="D185" s="11" t="s">
        <v>164</v>
      </c>
      <c r="E185" s="12">
        <v>22000</v>
      </c>
      <c r="F185" s="65" t="b">
        <f t="shared" si="6"/>
        <v>1</v>
      </c>
      <c r="G185" s="16" t="s">
        <v>639</v>
      </c>
      <c r="H185" s="16" t="s">
        <v>164</v>
      </c>
      <c r="I185" s="66">
        <v>22000</v>
      </c>
      <c r="J185" s="82" t="b">
        <f t="shared" si="7"/>
        <v>1</v>
      </c>
      <c r="K185" s="65" t="b">
        <f t="shared" si="8"/>
        <v>1</v>
      </c>
    </row>
    <row r="186" spans="2:11">
      <c r="B186" s="23" t="s">
        <v>319</v>
      </c>
      <c r="C186" s="11" t="s">
        <v>869</v>
      </c>
      <c r="D186" s="11" t="s">
        <v>164</v>
      </c>
      <c r="E186" s="12">
        <v>22000</v>
      </c>
      <c r="F186" s="65" t="b">
        <f t="shared" si="6"/>
        <v>1</v>
      </c>
      <c r="G186" s="16" t="s">
        <v>869</v>
      </c>
      <c r="H186" s="16" t="s">
        <v>164</v>
      </c>
      <c r="I186" s="66">
        <v>22000</v>
      </c>
      <c r="J186" s="82" t="b">
        <f t="shared" si="7"/>
        <v>1</v>
      </c>
      <c r="K186" s="65" t="b">
        <f t="shared" si="8"/>
        <v>1</v>
      </c>
    </row>
    <row r="187" spans="2:11">
      <c r="B187" s="23" t="s">
        <v>361</v>
      </c>
      <c r="C187" s="36" t="s">
        <v>363</v>
      </c>
      <c r="D187" s="36" t="s">
        <v>950</v>
      </c>
      <c r="E187" s="28">
        <v>75000</v>
      </c>
      <c r="F187" s="65" t="b">
        <f t="shared" si="6"/>
        <v>1</v>
      </c>
      <c r="G187" s="16" t="s">
        <v>363</v>
      </c>
      <c r="H187" s="16" t="s">
        <v>978</v>
      </c>
      <c r="I187" s="66">
        <v>75000</v>
      </c>
      <c r="J187" s="83" t="b">
        <f t="shared" si="7"/>
        <v>0</v>
      </c>
      <c r="K187" s="65" t="b">
        <f t="shared" si="8"/>
        <v>1</v>
      </c>
    </row>
    <row r="188" spans="2:11">
      <c r="B188" s="23" t="s">
        <v>139</v>
      </c>
      <c r="C188" s="11" t="s">
        <v>165</v>
      </c>
      <c r="D188" s="11" t="s">
        <v>164</v>
      </c>
      <c r="E188" s="12">
        <v>22000</v>
      </c>
      <c r="F188" s="65" t="b">
        <f t="shared" si="6"/>
        <v>1</v>
      </c>
      <c r="G188" s="16" t="s">
        <v>165</v>
      </c>
      <c r="H188" s="16" t="s">
        <v>164</v>
      </c>
      <c r="I188" s="66">
        <v>22000</v>
      </c>
      <c r="J188" s="82" t="b">
        <f t="shared" si="7"/>
        <v>1</v>
      </c>
      <c r="K188" s="65" t="b">
        <f t="shared" si="8"/>
        <v>1</v>
      </c>
    </row>
    <row r="189" spans="2:11">
      <c r="B189" s="23" t="s">
        <v>361</v>
      </c>
      <c r="C189" s="11" t="s">
        <v>582</v>
      </c>
      <c r="D189" s="11" t="s">
        <v>36</v>
      </c>
      <c r="E189" s="12">
        <v>36300</v>
      </c>
      <c r="F189" s="65" t="b">
        <f t="shared" si="6"/>
        <v>1</v>
      </c>
      <c r="G189" s="16" t="s">
        <v>582</v>
      </c>
      <c r="H189" s="16" t="s">
        <v>36</v>
      </c>
      <c r="I189" s="66">
        <v>36300</v>
      </c>
      <c r="J189" s="82" t="b">
        <f t="shared" si="7"/>
        <v>1</v>
      </c>
      <c r="K189" s="65" t="b">
        <f t="shared" si="8"/>
        <v>1</v>
      </c>
    </row>
    <row r="190" spans="2:11">
      <c r="B190" s="23" t="s">
        <v>139</v>
      </c>
      <c r="C190" s="11" t="s">
        <v>188</v>
      </c>
      <c r="D190" s="11" t="s">
        <v>186</v>
      </c>
      <c r="E190" s="12">
        <v>22000</v>
      </c>
      <c r="F190" s="65" t="b">
        <f t="shared" si="6"/>
        <v>1</v>
      </c>
      <c r="G190" s="16" t="s">
        <v>188</v>
      </c>
      <c r="H190" s="16" t="s">
        <v>186</v>
      </c>
      <c r="I190" s="66">
        <v>22000</v>
      </c>
      <c r="J190" s="82" t="b">
        <f t="shared" si="7"/>
        <v>1</v>
      </c>
      <c r="K190" s="65" t="b">
        <f t="shared" si="8"/>
        <v>1</v>
      </c>
    </row>
    <row r="191" spans="2:11">
      <c r="B191" s="23" t="s">
        <v>319</v>
      </c>
      <c r="C191" s="11" t="s">
        <v>738</v>
      </c>
      <c r="D191" s="11" t="s">
        <v>164</v>
      </c>
      <c r="E191" s="12">
        <v>22000</v>
      </c>
      <c r="F191" s="65" t="b">
        <f t="shared" si="6"/>
        <v>1</v>
      </c>
      <c r="G191" s="16" t="s">
        <v>738</v>
      </c>
      <c r="H191" s="16" t="s">
        <v>164</v>
      </c>
      <c r="I191" s="66">
        <v>22000</v>
      </c>
      <c r="J191" s="82" t="b">
        <f t="shared" si="7"/>
        <v>1</v>
      </c>
      <c r="K191" s="65" t="b">
        <f t="shared" si="8"/>
        <v>1</v>
      </c>
    </row>
    <row r="192" spans="2:11">
      <c r="B192" s="23" t="s">
        <v>319</v>
      </c>
      <c r="C192" s="11" t="s">
        <v>739</v>
      </c>
      <c r="D192" s="11" t="s">
        <v>164</v>
      </c>
      <c r="E192" s="12">
        <v>22000</v>
      </c>
      <c r="F192" s="65" t="b">
        <f t="shared" si="6"/>
        <v>1</v>
      </c>
      <c r="G192" s="16" t="s">
        <v>739</v>
      </c>
      <c r="H192" s="16" t="s">
        <v>164</v>
      </c>
      <c r="I192" s="66">
        <v>22000</v>
      </c>
      <c r="J192" s="82" t="b">
        <f t="shared" si="7"/>
        <v>1</v>
      </c>
      <c r="K192" s="65" t="b">
        <f t="shared" si="8"/>
        <v>1</v>
      </c>
    </row>
    <row r="193" spans="2:11">
      <c r="B193" s="23" t="s">
        <v>319</v>
      </c>
      <c r="C193" s="11" t="s">
        <v>466</v>
      </c>
      <c r="D193" s="11" t="s">
        <v>186</v>
      </c>
      <c r="E193" s="12">
        <v>20000</v>
      </c>
      <c r="F193" s="65" t="b">
        <f t="shared" si="6"/>
        <v>1</v>
      </c>
      <c r="G193" s="16" t="s">
        <v>466</v>
      </c>
      <c r="H193" s="16" t="s">
        <v>186</v>
      </c>
      <c r="I193" s="66">
        <v>20000</v>
      </c>
      <c r="J193" s="82" t="b">
        <f t="shared" si="7"/>
        <v>1</v>
      </c>
      <c r="K193" s="65" t="b">
        <f t="shared" si="8"/>
        <v>1</v>
      </c>
    </row>
    <row r="194" spans="2:11">
      <c r="B194" s="23" t="s">
        <v>319</v>
      </c>
      <c r="C194" s="11" t="s">
        <v>640</v>
      </c>
      <c r="D194" s="11" t="s">
        <v>164</v>
      </c>
      <c r="E194" s="12">
        <v>22000</v>
      </c>
      <c r="F194" s="65" t="b">
        <f t="shared" si="6"/>
        <v>1</v>
      </c>
      <c r="G194" s="16" t="s">
        <v>640</v>
      </c>
      <c r="H194" s="16" t="s">
        <v>164</v>
      </c>
      <c r="I194" s="66">
        <v>22000</v>
      </c>
      <c r="J194" s="82" t="b">
        <f t="shared" si="7"/>
        <v>1</v>
      </c>
      <c r="K194" s="65" t="b">
        <f t="shared" si="8"/>
        <v>1</v>
      </c>
    </row>
    <row r="195" spans="2:11">
      <c r="B195" s="23" t="s">
        <v>361</v>
      </c>
      <c r="C195" s="36" t="s">
        <v>671</v>
      </c>
      <c r="D195" s="36" t="s">
        <v>286</v>
      </c>
      <c r="E195" s="28">
        <v>140403.99</v>
      </c>
      <c r="F195" s="65" t="b">
        <f t="shared" ref="F195:F258" si="9">G195=C195</f>
        <v>1</v>
      </c>
      <c r="G195" s="16" t="s">
        <v>671</v>
      </c>
      <c r="H195" s="16" t="s">
        <v>286</v>
      </c>
      <c r="I195" s="66">
        <v>140403.99</v>
      </c>
      <c r="J195" s="82" t="b">
        <f t="shared" ref="J195:J258" si="10">H195=D195</f>
        <v>1</v>
      </c>
      <c r="K195" s="65" t="b">
        <f t="shared" ref="K195:K258" si="11">I195=E195</f>
        <v>1</v>
      </c>
    </row>
    <row r="196" spans="2:11">
      <c r="B196" s="23" t="s">
        <v>302</v>
      </c>
      <c r="C196" s="11" t="s">
        <v>419</v>
      </c>
      <c r="D196" s="11" t="s">
        <v>62</v>
      </c>
      <c r="E196" s="12">
        <v>32465.74</v>
      </c>
      <c r="F196" s="65" t="b">
        <f t="shared" si="9"/>
        <v>1</v>
      </c>
      <c r="G196" s="16" t="s">
        <v>419</v>
      </c>
      <c r="H196" s="16" t="s">
        <v>62</v>
      </c>
      <c r="I196" s="66">
        <v>32465.74</v>
      </c>
      <c r="J196" s="82" t="b">
        <f t="shared" si="10"/>
        <v>1</v>
      </c>
      <c r="K196" s="65" t="b">
        <f t="shared" si="11"/>
        <v>1</v>
      </c>
    </row>
    <row r="197" spans="2:11">
      <c r="B197" s="23" t="s">
        <v>381</v>
      </c>
      <c r="C197" s="36" t="s">
        <v>384</v>
      </c>
      <c r="D197" s="36" t="s">
        <v>62</v>
      </c>
      <c r="E197" s="28">
        <v>30000</v>
      </c>
      <c r="F197" s="65" t="b">
        <f t="shared" si="9"/>
        <v>1</v>
      </c>
      <c r="G197" s="16" t="s">
        <v>384</v>
      </c>
      <c r="H197" s="16" t="s">
        <v>62</v>
      </c>
      <c r="I197" s="66">
        <v>30000</v>
      </c>
      <c r="J197" s="82" t="b">
        <f t="shared" si="10"/>
        <v>1</v>
      </c>
      <c r="K197" s="65" t="b">
        <f t="shared" si="11"/>
        <v>1</v>
      </c>
    </row>
    <row r="198" spans="2:11">
      <c r="B198" s="23" t="s">
        <v>302</v>
      </c>
      <c r="C198" s="11" t="s">
        <v>718</v>
      </c>
      <c r="D198" s="11" t="s">
        <v>36</v>
      </c>
      <c r="E198" s="12">
        <v>30000</v>
      </c>
      <c r="F198" s="65" t="b">
        <f t="shared" si="9"/>
        <v>1</v>
      </c>
      <c r="G198" s="16" t="s">
        <v>718</v>
      </c>
      <c r="H198" s="16" t="s">
        <v>36</v>
      </c>
      <c r="I198" s="66">
        <v>30000</v>
      </c>
      <c r="J198" s="82" t="b">
        <f t="shared" si="10"/>
        <v>1</v>
      </c>
      <c r="K198" s="65" t="b">
        <f t="shared" si="11"/>
        <v>1</v>
      </c>
    </row>
    <row r="199" spans="2:11">
      <c r="B199" s="23" t="s">
        <v>358</v>
      </c>
      <c r="C199" s="11" t="s">
        <v>359</v>
      </c>
      <c r="D199" s="11" t="s">
        <v>360</v>
      </c>
      <c r="E199" s="12">
        <v>95983.8</v>
      </c>
      <c r="F199" s="65" t="b">
        <f t="shared" si="9"/>
        <v>1</v>
      </c>
      <c r="G199" s="16" t="s">
        <v>359</v>
      </c>
      <c r="H199" s="16" t="s">
        <v>360</v>
      </c>
      <c r="I199" s="66">
        <v>95983.8</v>
      </c>
      <c r="J199" s="82" t="b">
        <f t="shared" si="10"/>
        <v>1</v>
      </c>
      <c r="K199" s="65" t="b">
        <f t="shared" si="11"/>
        <v>1</v>
      </c>
    </row>
    <row r="200" spans="2:11">
      <c r="B200" s="23" t="s">
        <v>319</v>
      </c>
      <c r="C200" s="11" t="s">
        <v>775</v>
      </c>
      <c r="D200" s="11" t="s">
        <v>164</v>
      </c>
      <c r="E200" s="12">
        <v>22000</v>
      </c>
      <c r="F200" s="65" t="b">
        <f t="shared" si="9"/>
        <v>1</v>
      </c>
      <c r="G200" s="16" t="s">
        <v>775</v>
      </c>
      <c r="H200" s="16" t="s">
        <v>164</v>
      </c>
      <c r="I200" s="66">
        <v>22000</v>
      </c>
      <c r="J200" s="82" t="b">
        <f t="shared" si="10"/>
        <v>1</v>
      </c>
      <c r="K200" s="65" t="b">
        <f t="shared" si="11"/>
        <v>1</v>
      </c>
    </row>
    <row r="201" spans="2:11">
      <c r="B201" s="23" t="s">
        <v>139</v>
      </c>
      <c r="C201" s="11" t="s">
        <v>151</v>
      </c>
      <c r="D201" s="11" t="s">
        <v>38</v>
      </c>
      <c r="E201" s="12">
        <v>34000</v>
      </c>
      <c r="F201" s="65" t="b">
        <f t="shared" si="9"/>
        <v>1</v>
      </c>
      <c r="G201" s="16" t="s">
        <v>151</v>
      </c>
      <c r="H201" s="16" t="s">
        <v>38</v>
      </c>
      <c r="I201" s="66">
        <v>34000</v>
      </c>
      <c r="J201" s="82" t="b">
        <f t="shared" si="10"/>
        <v>1</v>
      </c>
      <c r="K201" s="65" t="b">
        <f t="shared" si="11"/>
        <v>1</v>
      </c>
    </row>
    <row r="202" spans="2:11">
      <c r="B202" s="23" t="s">
        <v>319</v>
      </c>
      <c r="C202" s="11" t="s">
        <v>566</v>
      </c>
      <c r="D202" s="11" t="s">
        <v>186</v>
      </c>
      <c r="E202" s="12">
        <v>22000</v>
      </c>
      <c r="F202" s="65" t="b">
        <f t="shared" si="9"/>
        <v>1</v>
      </c>
      <c r="G202" s="16" t="s">
        <v>566</v>
      </c>
      <c r="H202" s="16" t="s">
        <v>186</v>
      </c>
      <c r="I202" s="66">
        <v>22000</v>
      </c>
      <c r="J202" s="82" t="b">
        <f t="shared" si="10"/>
        <v>1</v>
      </c>
      <c r="K202" s="65" t="b">
        <f t="shared" si="11"/>
        <v>1</v>
      </c>
    </row>
    <row r="203" spans="2:11">
      <c r="B203" s="23" t="s">
        <v>319</v>
      </c>
      <c r="C203" s="11" t="s">
        <v>641</v>
      </c>
      <c r="D203" s="11" t="s">
        <v>164</v>
      </c>
      <c r="E203" s="12">
        <v>22000</v>
      </c>
      <c r="F203" s="65" t="b">
        <f t="shared" si="9"/>
        <v>1</v>
      </c>
      <c r="G203" s="16" t="s">
        <v>641</v>
      </c>
      <c r="H203" s="16" t="s">
        <v>164</v>
      </c>
      <c r="I203" s="66">
        <v>22000</v>
      </c>
      <c r="J203" s="82" t="b">
        <f t="shared" si="10"/>
        <v>1</v>
      </c>
      <c r="K203" s="65" t="b">
        <f t="shared" si="11"/>
        <v>1</v>
      </c>
    </row>
    <row r="204" spans="2:11">
      <c r="B204" s="23" t="s">
        <v>117</v>
      </c>
      <c r="C204" s="11" t="s">
        <v>120</v>
      </c>
      <c r="D204" s="11" t="s">
        <v>121</v>
      </c>
      <c r="E204" s="12">
        <v>52000</v>
      </c>
      <c r="F204" s="65" t="b">
        <f t="shared" si="9"/>
        <v>1</v>
      </c>
      <c r="G204" s="16" t="s">
        <v>120</v>
      </c>
      <c r="H204" s="16" t="s">
        <v>121</v>
      </c>
      <c r="I204" s="66">
        <v>52000</v>
      </c>
      <c r="J204" s="82" t="b">
        <f t="shared" si="10"/>
        <v>1</v>
      </c>
      <c r="K204" s="65" t="b">
        <f t="shared" si="11"/>
        <v>1</v>
      </c>
    </row>
    <row r="205" spans="2:11">
      <c r="B205" s="23" t="s">
        <v>139</v>
      </c>
      <c r="C205" s="11" t="s">
        <v>148</v>
      </c>
      <c r="D205" s="11" t="s">
        <v>38</v>
      </c>
      <c r="E205" s="12">
        <v>34155</v>
      </c>
      <c r="F205" s="65" t="b">
        <f t="shared" si="9"/>
        <v>1</v>
      </c>
      <c r="G205" s="16" t="s">
        <v>148</v>
      </c>
      <c r="H205" s="16" t="s">
        <v>38</v>
      </c>
      <c r="I205" s="66">
        <v>34155</v>
      </c>
      <c r="J205" s="82" t="b">
        <f t="shared" si="10"/>
        <v>1</v>
      </c>
      <c r="K205" s="65" t="b">
        <f t="shared" si="11"/>
        <v>1</v>
      </c>
    </row>
    <row r="206" spans="2:11">
      <c r="B206" s="23" t="s">
        <v>319</v>
      </c>
      <c r="C206" s="11" t="s">
        <v>335</v>
      </c>
      <c r="D206" s="11" t="s">
        <v>38</v>
      </c>
      <c r="E206" s="12">
        <v>34000</v>
      </c>
      <c r="F206" s="65" t="b">
        <f t="shared" si="9"/>
        <v>1</v>
      </c>
      <c r="G206" s="16" t="s">
        <v>335</v>
      </c>
      <c r="H206" s="16" t="s">
        <v>38</v>
      </c>
      <c r="I206" s="66">
        <v>34000</v>
      </c>
      <c r="J206" s="82" t="b">
        <f t="shared" si="10"/>
        <v>1</v>
      </c>
      <c r="K206" s="65" t="b">
        <f t="shared" si="11"/>
        <v>1</v>
      </c>
    </row>
    <row r="207" spans="2:11">
      <c r="B207" s="23" t="s">
        <v>319</v>
      </c>
      <c r="C207" s="11" t="s">
        <v>886</v>
      </c>
      <c r="D207" s="11" t="s">
        <v>182</v>
      </c>
      <c r="E207" s="12">
        <v>22000</v>
      </c>
      <c r="F207" s="65" t="b">
        <f t="shared" si="9"/>
        <v>1</v>
      </c>
      <c r="G207" s="16" t="s">
        <v>886</v>
      </c>
      <c r="H207" s="16" t="s">
        <v>182</v>
      </c>
      <c r="I207" s="66">
        <v>22000</v>
      </c>
      <c r="J207" s="82" t="b">
        <f t="shared" si="10"/>
        <v>1</v>
      </c>
      <c r="K207" s="65" t="b">
        <f t="shared" si="11"/>
        <v>1</v>
      </c>
    </row>
    <row r="208" spans="2:11">
      <c r="B208" s="23" t="s">
        <v>319</v>
      </c>
      <c r="C208" s="11" t="s">
        <v>537</v>
      </c>
      <c r="D208" s="11" t="s">
        <v>164</v>
      </c>
      <c r="E208" s="12">
        <v>22000</v>
      </c>
      <c r="F208" s="65" t="b">
        <f t="shared" si="9"/>
        <v>1</v>
      </c>
      <c r="G208" s="16" t="s">
        <v>537</v>
      </c>
      <c r="H208" s="16" t="s">
        <v>164</v>
      </c>
      <c r="I208" s="66">
        <v>22000</v>
      </c>
      <c r="J208" s="82" t="b">
        <f t="shared" si="10"/>
        <v>1</v>
      </c>
      <c r="K208" s="65" t="b">
        <f t="shared" si="11"/>
        <v>1</v>
      </c>
    </row>
    <row r="209" spans="2:11">
      <c r="B209" s="23" t="s">
        <v>139</v>
      </c>
      <c r="C209" s="11" t="s">
        <v>166</v>
      </c>
      <c r="D209" s="11" t="s">
        <v>164</v>
      </c>
      <c r="E209" s="12">
        <v>22000</v>
      </c>
      <c r="F209" s="65" t="b">
        <f t="shared" si="9"/>
        <v>1</v>
      </c>
      <c r="G209" s="16" t="s">
        <v>166</v>
      </c>
      <c r="H209" s="16" t="s">
        <v>164</v>
      </c>
      <c r="I209" s="66">
        <v>22000</v>
      </c>
      <c r="J209" s="82" t="b">
        <f t="shared" si="10"/>
        <v>1</v>
      </c>
      <c r="K209" s="65" t="b">
        <f t="shared" si="11"/>
        <v>1</v>
      </c>
    </row>
    <row r="210" spans="2:11">
      <c r="B210" s="23" t="s">
        <v>196</v>
      </c>
      <c r="C210" s="11" t="s">
        <v>197</v>
      </c>
      <c r="D210" s="11" t="s">
        <v>198</v>
      </c>
      <c r="E210" s="12">
        <v>26000</v>
      </c>
      <c r="F210" s="65" t="b">
        <f t="shared" si="9"/>
        <v>1</v>
      </c>
      <c r="G210" s="16" t="s">
        <v>197</v>
      </c>
      <c r="H210" s="16" t="s">
        <v>198</v>
      </c>
      <c r="I210" s="66">
        <v>26000</v>
      </c>
      <c r="J210" s="82" t="b">
        <f t="shared" si="10"/>
        <v>1</v>
      </c>
      <c r="K210" s="65" t="b">
        <f t="shared" si="11"/>
        <v>1</v>
      </c>
    </row>
    <row r="211" spans="2:11">
      <c r="B211" s="23" t="s">
        <v>319</v>
      </c>
      <c r="C211" s="11" t="s">
        <v>538</v>
      </c>
      <c r="D211" s="11" t="s">
        <v>164</v>
      </c>
      <c r="E211" s="12">
        <v>22000</v>
      </c>
      <c r="F211" s="65" t="b">
        <f t="shared" si="9"/>
        <v>1</v>
      </c>
      <c r="G211" s="16" t="s">
        <v>538</v>
      </c>
      <c r="H211" s="16" t="s">
        <v>164</v>
      </c>
      <c r="I211" s="66">
        <v>22000</v>
      </c>
      <c r="J211" s="82" t="b">
        <f t="shared" si="10"/>
        <v>1</v>
      </c>
      <c r="K211" s="65" t="b">
        <f t="shared" si="11"/>
        <v>1</v>
      </c>
    </row>
    <row r="212" spans="2:11">
      <c r="B212" s="23" t="s">
        <v>302</v>
      </c>
      <c r="C212" s="11" t="s">
        <v>615</v>
      </c>
      <c r="D212" s="11" t="s">
        <v>62</v>
      </c>
      <c r="E212" s="12">
        <v>40000</v>
      </c>
      <c r="F212" s="65" t="b">
        <f t="shared" si="9"/>
        <v>1</v>
      </c>
      <c r="G212" s="16" t="s">
        <v>615</v>
      </c>
      <c r="H212" s="16" t="s">
        <v>62</v>
      </c>
      <c r="I212" s="66">
        <v>40000</v>
      </c>
      <c r="J212" s="82" t="b">
        <f t="shared" si="10"/>
        <v>1</v>
      </c>
      <c r="K212" s="65" t="b">
        <f t="shared" si="11"/>
        <v>1</v>
      </c>
    </row>
    <row r="213" spans="2:11">
      <c r="B213" s="23" t="s">
        <v>361</v>
      </c>
      <c r="C213" s="36" t="s">
        <v>802</v>
      </c>
      <c r="D213" s="36" t="s">
        <v>365</v>
      </c>
      <c r="E213" s="28">
        <v>72688</v>
      </c>
      <c r="F213" s="65" t="b">
        <f t="shared" si="9"/>
        <v>1</v>
      </c>
      <c r="G213" s="16" t="s">
        <v>802</v>
      </c>
      <c r="H213" s="16" t="s">
        <v>365</v>
      </c>
      <c r="I213" s="66">
        <v>72688</v>
      </c>
      <c r="J213" s="82" t="b">
        <f t="shared" si="10"/>
        <v>1</v>
      </c>
      <c r="K213" s="65" t="b">
        <f t="shared" si="11"/>
        <v>1</v>
      </c>
    </row>
    <row r="214" spans="2:11">
      <c r="B214" s="23" t="s">
        <v>319</v>
      </c>
      <c r="C214" s="11" t="s">
        <v>539</v>
      </c>
      <c r="D214" s="11" t="s">
        <v>164</v>
      </c>
      <c r="E214" s="12">
        <v>22000</v>
      </c>
      <c r="F214" s="65" t="b">
        <f t="shared" si="9"/>
        <v>1</v>
      </c>
      <c r="G214" s="16" t="s">
        <v>539</v>
      </c>
      <c r="H214" s="16" t="s">
        <v>164</v>
      </c>
      <c r="I214" s="66">
        <v>22000</v>
      </c>
      <c r="J214" s="82" t="b">
        <f t="shared" si="10"/>
        <v>1</v>
      </c>
      <c r="K214" s="65" t="b">
        <f t="shared" si="11"/>
        <v>1</v>
      </c>
    </row>
    <row r="215" spans="2:11">
      <c r="B215" s="23" t="s">
        <v>391</v>
      </c>
      <c r="C215" s="36" t="s">
        <v>829</v>
      </c>
      <c r="D215" s="36" t="s">
        <v>204</v>
      </c>
      <c r="E215" s="28">
        <v>94626.880000000005</v>
      </c>
      <c r="F215" s="65" t="b">
        <f t="shared" si="9"/>
        <v>1</v>
      </c>
      <c r="G215" s="16" t="s">
        <v>829</v>
      </c>
      <c r="H215" s="16" t="s">
        <v>204</v>
      </c>
      <c r="I215" s="66">
        <v>94626.880000000005</v>
      </c>
      <c r="J215" s="82" t="b">
        <f t="shared" si="10"/>
        <v>1</v>
      </c>
      <c r="K215" s="65" t="b">
        <f t="shared" si="11"/>
        <v>1</v>
      </c>
    </row>
    <row r="216" spans="2:11">
      <c r="B216" s="23" t="s">
        <v>297</v>
      </c>
      <c r="C216" s="11" t="s">
        <v>299</v>
      </c>
      <c r="D216" s="11" t="s">
        <v>110</v>
      </c>
      <c r="E216" s="12">
        <v>30000</v>
      </c>
      <c r="F216" s="65" t="b">
        <f t="shared" si="9"/>
        <v>1</v>
      </c>
      <c r="G216" s="16" t="s">
        <v>299</v>
      </c>
      <c r="H216" s="16" t="s">
        <v>110</v>
      </c>
      <c r="I216" s="66">
        <v>30000</v>
      </c>
      <c r="J216" s="82" t="b">
        <f t="shared" si="10"/>
        <v>1</v>
      </c>
      <c r="K216" s="65" t="b">
        <f t="shared" si="11"/>
        <v>1</v>
      </c>
    </row>
    <row r="217" spans="2:11">
      <c r="B217" s="23" t="s">
        <v>361</v>
      </c>
      <c r="C217" s="36" t="s">
        <v>803</v>
      </c>
      <c r="D217" s="36" t="s">
        <v>365</v>
      </c>
      <c r="E217" s="28">
        <v>72688</v>
      </c>
      <c r="F217" s="65" t="b">
        <f t="shared" si="9"/>
        <v>1</v>
      </c>
      <c r="G217" s="16" t="s">
        <v>803</v>
      </c>
      <c r="H217" s="16" t="s">
        <v>365</v>
      </c>
      <c r="I217" s="66">
        <v>72688</v>
      </c>
      <c r="J217" s="82" t="b">
        <f t="shared" si="10"/>
        <v>1</v>
      </c>
      <c r="K217" s="65" t="b">
        <f t="shared" si="11"/>
        <v>1</v>
      </c>
    </row>
    <row r="218" spans="2:11">
      <c r="B218" s="23" t="s">
        <v>139</v>
      </c>
      <c r="C218" s="11" t="s">
        <v>935</v>
      </c>
      <c r="D218" s="11" t="s">
        <v>164</v>
      </c>
      <c r="E218" s="12">
        <v>22000</v>
      </c>
      <c r="F218" s="65" t="b">
        <f t="shared" si="9"/>
        <v>1</v>
      </c>
      <c r="G218" s="16" t="s">
        <v>935</v>
      </c>
      <c r="H218" s="16" t="s">
        <v>164</v>
      </c>
      <c r="I218" s="66">
        <v>22000</v>
      </c>
      <c r="J218" s="82" t="b">
        <f t="shared" si="10"/>
        <v>1</v>
      </c>
      <c r="K218" s="65" t="b">
        <f t="shared" si="11"/>
        <v>1</v>
      </c>
    </row>
    <row r="219" spans="2:11">
      <c r="B219" s="23" t="s">
        <v>319</v>
      </c>
      <c r="C219" s="11" t="s">
        <v>870</v>
      </c>
      <c r="D219" s="11" t="s">
        <v>164</v>
      </c>
      <c r="E219" s="12">
        <v>22000</v>
      </c>
      <c r="F219" s="65" t="b">
        <f t="shared" si="9"/>
        <v>1</v>
      </c>
      <c r="G219" s="16" t="s">
        <v>870</v>
      </c>
      <c r="H219" s="16" t="s">
        <v>164</v>
      </c>
      <c r="I219" s="66">
        <v>22000</v>
      </c>
      <c r="J219" s="82" t="b">
        <f t="shared" si="10"/>
        <v>1</v>
      </c>
      <c r="K219" s="65" t="b">
        <f t="shared" si="11"/>
        <v>1</v>
      </c>
    </row>
    <row r="220" spans="2:11">
      <c r="B220" s="23" t="s">
        <v>80</v>
      </c>
      <c r="C220" s="11" t="s">
        <v>85</v>
      </c>
      <c r="D220" s="11" t="s">
        <v>83</v>
      </c>
      <c r="E220" s="12">
        <v>65000</v>
      </c>
      <c r="F220" s="65" t="b">
        <f t="shared" si="9"/>
        <v>1</v>
      </c>
      <c r="G220" s="16" t="s">
        <v>85</v>
      </c>
      <c r="H220" s="16" t="s">
        <v>977</v>
      </c>
      <c r="I220" s="66">
        <v>65000</v>
      </c>
      <c r="J220" s="83" t="b">
        <f t="shared" si="10"/>
        <v>0</v>
      </c>
      <c r="K220" s="65" t="b">
        <f t="shared" si="11"/>
        <v>1</v>
      </c>
    </row>
    <row r="221" spans="2:11">
      <c r="B221" s="23" t="s">
        <v>87</v>
      </c>
      <c r="C221" s="11" t="s">
        <v>95</v>
      </c>
      <c r="D221" s="11" t="s">
        <v>36</v>
      </c>
      <c r="E221" s="12">
        <v>50000</v>
      </c>
      <c r="F221" s="65" t="b">
        <f t="shared" si="9"/>
        <v>1</v>
      </c>
      <c r="G221" s="16" t="s">
        <v>95</v>
      </c>
      <c r="H221" s="16" t="s">
        <v>36</v>
      </c>
      <c r="I221" s="66">
        <v>50000</v>
      </c>
      <c r="J221" s="82" t="b">
        <f t="shared" si="10"/>
        <v>1</v>
      </c>
      <c r="K221" s="65" t="b">
        <f t="shared" si="11"/>
        <v>1</v>
      </c>
    </row>
    <row r="222" spans="2:11">
      <c r="B222" s="23" t="s">
        <v>358</v>
      </c>
      <c r="C222" s="11" t="s">
        <v>904</v>
      </c>
      <c r="D222" s="11" t="s">
        <v>36</v>
      </c>
      <c r="E222" s="12">
        <v>30000</v>
      </c>
      <c r="F222" s="65" t="b">
        <f t="shared" si="9"/>
        <v>1</v>
      </c>
      <c r="G222" s="16" t="s">
        <v>904</v>
      </c>
      <c r="H222" s="16" t="s">
        <v>36</v>
      </c>
      <c r="I222" s="66">
        <v>30000</v>
      </c>
      <c r="J222" s="82" t="b">
        <f t="shared" si="10"/>
        <v>1</v>
      </c>
      <c r="K222" s="65" t="b">
        <f t="shared" si="11"/>
        <v>1</v>
      </c>
    </row>
    <row r="223" spans="2:11">
      <c r="B223" s="23" t="s">
        <v>319</v>
      </c>
      <c r="C223" s="11" t="s">
        <v>740</v>
      </c>
      <c r="D223" s="11" t="s">
        <v>164</v>
      </c>
      <c r="E223" s="12">
        <v>22000</v>
      </c>
      <c r="F223" s="65" t="b">
        <f t="shared" si="9"/>
        <v>1</v>
      </c>
      <c r="G223" s="16" t="s">
        <v>740</v>
      </c>
      <c r="H223" s="16" t="s">
        <v>164</v>
      </c>
      <c r="I223" s="66">
        <v>22000</v>
      </c>
      <c r="J223" s="82" t="b">
        <f t="shared" si="10"/>
        <v>1</v>
      </c>
      <c r="K223" s="65" t="b">
        <f t="shared" si="11"/>
        <v>1</v>
      </c>
    </row>
    <row r="224" spans="2:11">
      <c r="B224" s="23" t="s">
        <v>391</v>
      </c>
      <c r="C224" s="11" t="s">
        <v>600</v>
      </c>
      <c r="D224" s="11" t="s">
        <v>360</v>
      </c>
      <c r="E224" s="12">
        <v>111089.27</v>
      </c>
      <c r="F224" s="65" t="b">
        <f t="shared" si="9"/>
        <v>1</v>
      </c>
      <c r="G224" s="16" t="s">
        <v>600</v>
      </c>
      <c r="H224" s="16" t="s">
        <v>360</v>
      </c>
      <c r="I224" s="66">
        <v>111089.27</v>
      </c>
      <c r="J224" s="82" t="b">
        <f t="shared" si="10"/>
        <v>1</v>
      </c>
      <c r="K224" s="65" t="b">
        <f t="shared" si="11"/>
        <v>1</v>
      </c>
    </row>
    <row r="225" spans="2:11">
      <c r="B225" s="23" t="s">
        <v>391</v>
      </c>
      <c r="C225" s="11" t="s">
        <v>393</v>
      </c>
      <c r="D225" s="11" t="s">
        <v>204</v>
      </c>
      <c r="E225" s="12">
        <v>95204.77</v>
      </c>
      <c r="F225" s="65" t="b">
        <f t="shared" si="9"/>
        <v>1</v>
      </c>
      <c r="G225" s="16" t="s">
        <v>393</v>
      </c>
      <c r="H225" s="16" t="s">
        <v>204</v>
      </c>
      <c r="I225" s="66">
        <v>95204.77</v>
      </c>
      <c r="J225" s="82" t="b">
        <f t="shared" si="10"/>
        <v>1</v>
      </c>
      <c r="K225" s="65" t="b">
        <f t="shared" si="11"/>
        <v>1</v>
      </c>
    </row>
    <row r="226" spans="2:11">
      <c r="B226" s="23" t="s">
        <v>319</v>
      </c>
      <c r="C226" s="11" t="s">
        <v>354</v>
      </c>
      <c r="D226" s="11" t="s">
        <v>186</v>
      </c>
      <c r="E226" s="12">
        <v>22000</v>
      </c>
      <c r="F226" s="65" t="b">
        <f t="shared" si="9"/>
        <v>1</v>
      </c>
      <c r="G226" s="16" t="s">
        <v>354</v>
      </c>
      <c r="H226" s="16" t="s">
        <v>186</v>
      </c>
      <c r="I226" s="66">
        <v>22000</v>
      </c>
      <c r="J226" s="82" t="b">
        <f t="shared" si="10"/>
        <v>1</v>
      </c>
      <c r="K226" s="65" t="b">
        <f t="shared" si="11"/>
        <v>1</v>
      </c>
    </row>
    <row r="227" spans="2:11">
      <c r="B227" s="23" t="s">
        <v>319</v>
      </c>
      <c r="C227" s="11" t="s">
        <v>321</v>
      </c>
      <c r="D227" s="11" t="s">
        <v>52</v>
      </c>
      <c r="E227" s="12">
        <v>48397.65</v>
      </c>
      <c r="F227" s="65" t="b">
        <f t="shared" si="9"/>
        <v>1</v>
      </c>
      <c r="G227" s="16" t="s">
        <v>321</v>
      </c>
      <c r="H227" s="16" t="s">
        <v>52</v>
      </c>
      <c r="I227" s="66">
        <v>48397.65</v>
      </c>
      <c r="J227" s="82" t="b">
        <f t="shared" si="10"/>
        <v>1</v>
      </c>
      <c r="K227" s="65" t="b">
        <f t="shared" si="11"/>
        <v>1</v>
      </c>
    </row>
    <row r="228" spans="2:11">
      <c r="B228" s="23" t="s">
        <v>319</v>
      </c>
      <c r="C228" s="11" t="s">
        <v>540</v>
      </c>
      <c r="D228" s="11" t="s">
        <v>164</v>
      </c>
      <c r="E228" s="12">
        <v>22000</v>
      </c>
      <c r="F228" s="65" t="b">
        <f t="shared" si="9"/>
        <v>1</v>
      </c>
      <c r="G228" s="16" t="s">
        <v>540</v>
      </c>
      <c r="H228" s="16" t="s">
        <v>164</v>
      </c>
      <c r="I228" s="66">
        <v>22000</v>
      </c>
      <c r="J228" s="82" t="b">
        <f t="shared" si="10"/>
        <v>1</v>
      </c>
      <c r="K228" s="65" t="b">
        <f t="shared" si="11"/>
        <v>1</v>
      </c>
    </row>
    <row r="229" spans="2:11">
      <c r="B229" s="23" t="s">
        <v>391</v>
      </c>
      <c r="C229" s="11" t="s">
        <v>924</v>
      </c>
      <c r="D229" s="11" t="s">
        <v>204</v>
      </c>
      <c r="E229" s="12">
        <v>89100</v>
      </c>
      <c r="F229" s="65" t="b">
        <f t="shared" si="9"/>
        <v>1</v>
      </c>
      <c r="G229" s="16" t="s">
        <v>924</v>
      </c>
      <c r="H229" s="16" t="s">
        <v>204</v>
      </c>
      <c r="I229" s="66">
        <v>89100</v>
      </c>
      <c r="J229" s="82" t="b">
        <f t="shared" si="10"/>
        <v>1</v>
      </c>
      <c r="K229" s="65" t="b">
        <f t="shared" si="11"/>
        <v>1</v>
      </c>
    </row>
    <row r="230" spans="2:11">
      <c r="B230" s="23" t="s">
        <v>381</v>
      </c>
      <c r="C230" s="11" t="s">
        <v>694</v>
      </c>
      <c r="D230" s="11" t="s">
        <v>312</v>
      </c>
      <c r="E230" s="12">
        <v>34500</v>
      </c>
      <c r="F230" s="65" t="b">
        <f t="shared" si="9"/>
        <v>1</v>
      </c>
      <c r="G230" s="16" t="s">
        <v>694</v>
      </c>
      <c r="H230" s="16" t="s">
        <v>312</v>
      </c>
      <c r="I230" s="66">
        <v>34500</v>
      </c>
      <c r="J230" s="82" t="b">
        <f t="shared" si="10"/>
        <v>1</v>
      </c>
      <c r="K230" s="65" t="b">
        <f t="shared" si="11"/>
        <v>1</v>
      </c>
    </row>
    <row r="231" spans="2:11">
      <c r="B231" s="23" t="s">
        <v>361</v>
      </c>
      <c r="C231" s="36" t="s">
        <v>675</v>
      </c>
      <c r="D231" s="36" t="s">
        <v>365</v>
      </c>
      <c r="E231" s="28">
        <v>72688</v>
      </c>
      <c r="F231" s="65" t="b">
        <f t="shared" si="9"/>
        <v>1</v>
      </c>
      <c r="G231" s="16" t="s">
        <v>675</v>
      </c>
      <c r="H231" s="16" t="s">
        <v>365</v>
      </c>
      <c r="I231" s="66">
        <v>72688</v>
      </c>
      <c r="J231" s="82" t="b">
        <f t="shared" si="10"/>
        <v>1</v>
      </c>
      <c r="K231" s="65" t="b">
        <f t="shared" si="11"/>
        <v>1</v>
      </c>
    </row>
    <row r="232" spans="2:11">
      <c r="B232" s="23" t="s">
        <v>319</v>
      </c>
      <c r="C232" s="11" t="s">
        <v>529</v>
      </c>
      <c r="D232" s="11" t="s">
        <v>932</v>
      </c>
      <c r="E232" s="12">
        <v>22000</v>
      </c>
      <c r="F232" s="65" t="b">
        <f t="shared" si="9"/>
        <v>1</v>
      </c>
      <c r="G232" s="16" t="s">
        <v>529</v>
      </c>
      <c r="H232" s="16" t="s">
        <v>932</v>
      </c>
      <c r="I232" s="66">
        <v>22000</v>
      </c>
      <c r="J232" s="82" t="b">
        <f t="shared" si="10"/>
        <v>1</v>
      </c>
      <c r="K232" s="65" t="b">
        <f t="shared" si="11"/>
        <v>1</v>
      </c>
    </row>
    <row r="233" spans="2:11">
      <c r="B233" s="23" t="s">
        <v>319</v>
      </c>
      <c r="C233" s="11" t="s">
        <v>528</v>
      </c>
      <c r="D233" s="11" t="s">
        <v>36</v>
      </c>
      <c r="E233" s="12">
        <v>22000</v>
      </c>
      <c r="F233" s="65" t="b">
        <f t="shared" si="9"/>
        <v>1</v>
      </c>
      <c r="G233" s="16" t="s">
        <v>528</v>
      </c>
      <c r="H233" s="16" t="s">
        <v>36</v>
      </c>
      <c r="I233" s="66">
        <v>22000</v>
      </c>
      <c r="J233" s="82" t="b">
        <f t="shared" si="10"/>
        <v>1</v>
      </c>
      <c r="K233" s="65" t="b">
        <f t="shared" si="11"/>
        <v>1</v>
      </c>
    </row>
    <row r="234" spans="2:11">
      <c r="B234" s="23" t="s">
        <v>319</v>
      </c>
      <c r="C234" s="11" t="s">
        <v>351</v>
      </c>
      <c r="D234" s="11" t="s">
        <v>182</v>
      </c>
      <c r="E234" s="12">
        <v>22000</v>
      </c>
      <c r="F234" s="65" t="b">
        <f t="shared" si="9"/>
        <v>1</v>
      </c>
      <c r="G234" s="16" t="s">
        <v>351</v>
      </c>
      <c r="H234" s="16" t="s">
        <v>182</v>
      </c>
      <c r="I234" s="66">
        <v>22000</v>
      </c>
      <c r="J234" s="82" t="b">
        <f t="shared" si="10"/>
        <v>1</v>
      </c>
      <c r="K234" s="65" t="b">
        <f t="shared" si="11"/>
        <v>1</v>
      </c>
    </row>
    <row r="235" spans="2:11">
      <c r="B235" s="23" t="s">
        <v>205</v>
      </c>
      <c r="C235" s="11" t="s">
        <v>207</v>
      </c>
      <c r="D235" s="11" t="s">
        <v>208</v>
      </c>
      <c r="E235" s="12">
        <v>30000</v>
      </c>
      <c r="F235" s="65" t="b">
        <f t="shared" si="9"/>
        <v>1</v>
      </c>
      <c r="G235" s="16" t="s">
        <v>207</v>
      </c>
      <c r="H235" s="16" t="s">
        <v>208</v>
      </c>
      <c r="I235" s="66">
        <v>30000</v>
      </c>
      <c r="J235" s="82" t="b">
        <f t="shared" si="10"/>
        <v>1</v>
      </c>
      <c r="K235" s="65" t="b">
        <f t="shared" si="11"/>
        <v>1</v>
      </c>
    </row>
    <row r="236" spans="2:11">
      <c r="B236" s="23" t="s">
        <v>319</v>
      </c>
      <c r="C236" s="11" t="s">
        <v>459</v>
      </c>
      <c r="D236" s="11" t="s">
        <v>184</v>
      </c>
      <c r="E236" s="12">
        <v>22000</v>
      </c>
      <c r="F236" s="65" t="b">
        <f t="shared" si="9"/>
        <v>1</v>
      </c>
      <c r="G236" s="16" t="s">
        <v>459</v>
      </c>
      <c r="H236" s="16" t="s">
        <v>184</v>
      </c>
      <c r="I236" s="66">
        <v>22000</v>
      </c>
      <c r="J236" s="82" t="b">
        <f t="shared" si="10"/>
        <v>1</v>
      </c>
      <c r="K236" s="65" t="b">
        <f t="shared" si="11"/>
        <v>1</v>
      </c>
    </row>
    <row r="237" spans="2:11">
      <c r="B237" s="23" t="s">
        <v>196</v>
      </c>
      <c r="C237" s="11" t="s">
        <v>202</v>
      </c>
      <c r="D237" s="11" t="s">
        <v>201</v>
      </c>
      <c r="E237" s="12">
        <v>22000</v>
      </c>
      <c r="F237" s="65" t="b">
        <f t="shared" si="9"/>
        <v>1</v>
      </c>
      <c r="G237" s="16" t="s">
        <v>202</v>
      </c>
      <c r="H237" s="16" t="s">
        <v>201</v>
      </c>
      <c r="I237" s="66">
        <v>22000</v>
      </c>
      <c r="J237" s="82" t="b">
        <f t="shared" si="10"/>
        <v>1</v>
      </c>
      <c r="K237" s="65" t="b">
        <f t="shared" si="11"/>
        <v>1</v>
      </c>
    </row>
    <row r="238" spans="2:11">
      <c r="B238" s="23" t="s">
        <v>238</v>
      </c>
      <c r="C238" s="36" t="s">
        <v>243</v>
      </c>
      <c r="D238" s="36" t="s">
        <v>242</v>
      </c>
      <c r="E238" s="28">
        <v>89100</v>
      </c>
      <c r="F238" s="65" t="b">
        <f t="shared" si="9"/>
        <v>1</v>
      </c>
      <c r="G238" s="16" t="s">
        <v>243</v>
      </c>
      <c r="H238" s="16" t="s">
        <v>973</v>
      </c>
      <c r="I238" s="66">
        <v>89100</v>
      </c>
      <c r="J238" s="83" t="b">
        <f t="shared" si="10"/>
        <v>0</v>
      </c>
      <c r="K238" s="65" t="b">
        <f t="shared" si="11"/>
        <v>1</v>
      </c>
    </row>
    <row r="239" spans="2:11">
      <c r="B239" s="23" t="s">
        <v>361</v>
      </c>
      <c r="C239" s="36" t="s">
        <v>676</v>
      </c>
      <c r="D239" s="36" t="s">
        <v>365</v>
      </c>
      <c r="E239" s="28">
        <v>72688</v>
      </c>
      <c r="F239" s="65" t="b">
        <f t="shared" si="9"/>
        <v>1</v>
      </c>
      <c r="G239" s="16" t="s">
        <v>676</v>
      </c>
      <c r="H239" s="16" t="s">
        <v>365</v>
      </c>
      <c r="I239" s="66">
        <v>72688</v>
      </c>
      <c r="J239" s="82" t="b">
        <f t="shared" si="10"/>
        <v>1</v>
      </c>
      <c r="K239" s="65" t="b">
        <f t="shared" si="11"/>
        <v>1</v>
      </c>
    </row>
    <row r="240" spans="2:11">
      <c r="B240" s="23" t="s">
        <v>592</v>
      </c>
      <c r="C240" s="36" t="s">
        <v>488</v>
      </c>
      <c r="D240" s="36" t="s">
        <v>312</v>
      </c>
      <c r="E240" s="28">
        <v>34500</v>
      </c>
      <c r="F240" s="65" t="b">
        <f t="shared" si="9"/>
        <v>1</v>
      </c>
      <c r="G240" s="16" t="s">
        <v>488</v>
      </c>
      <c r="H240" s="16" t="s">
        <v>312</v>
      </c>
      <c r="I240" s="66">
        <v>34500</v>
      </c>
      <c r="J240" s="82" t="b">
        <f t="shared" si="10"/>
        <v>1</v>
      </c>
      <c r="K240" s="65" t="b">
        <f t="shared" si="11"/>
        <v>1</v>
      </c>
    </row>
    <row r="241" spans="2:11">
      <c r="B241" s="23" t="s">
        <v>319</v>
      </c>
      <c r="C241" s="11" t="s">
        <v>733</v>
      </c>
      <c r="D241" s="11" t="s">
        <v>327</v>
      </c>
      <c r="E241" s="12">
        <v>40000</v>
      </c>
      <c r="F241" s="65" t="b">
        <f t="shared" si="9"/>
        <v>1</v>
      </c>
      <c r="G241" s="16" t="s">
        <v>733</v>
      </c>
      <c r="H241" s="16" t="s">
        <v>327</v>
      </c>
      <c r="I241" s="66">
        <v>40000</v>
      </c>
      <c r="J241" s="82" t="b">
        <f t="shared" si="10"/>
        <v>1</v>
      </c>
      <c r="K241" s="65" t="b">
        <f t="shared" si="11"/>
        <v>1</v>
      </c>
    </row>
    <row r="242" spans="2:11">
      <c r="B242" s="23" t="s">
        <v>213</v>
      </c>
      <c r="C242" s="11" t="s">
        <v>214</v>
      </c>
      <c r="D242" s="11" t="s">
        <v>936</v>
      </c>
      <c r="E242" s="12">
        <f>70000+10000</f>
        <v>80000</v>
      </c>
      <c r="F242" s="65" t="b">
        <f t="shared" si="9"/>
        <v>1</v>
      </c>
      <c r="G242" s="16" t="s">
        <v>214</v>
      </c>
      <c r="H242" s="16" t="s">
        <v>936</v>
      </c>
      <c r="I242" s="66">
        <v>80000</v>
      </c>
      <c r="J242" s="82" t="b">
        <f t="shared" si="10"/>
        <v>1</v>
      </c>
      <c r="K242" s="65" t="b">
        <f t="shared" si="11"/>
        <v>1</v>
      </c>
    </row>
    <row r="243" spans="2:11">
      <c r="B243" s="23" t="s">
        <v>278</v>
      </c>
      <c r="C243" s="36" t="s">
        <v>282</v>
      </c>
      <c r="D243" s="36" t="s">
        <v>103</v>
      </c>
      <c r="E243" s="28">
        <v>51480</v>
      </c>
      <c r="F243" s="65" t="b">
        <f t="shared" si="9"/>
        <v>1</v>
      </c>
      <c r="G243" s="16" t="s">
        <v>282</v>
      </c>
      <c r="H243" s="16" t="s">
        <v>103</v>
      </c>
      <c r="I243" s="66">
        <v>51480</v>
      </c>
      <c r="J243" s="82" t="b">
        <f t="shared" si="10"/>
        <v>1</v>
      </c>
      <c r="K243" s="65" t="b">
        <f t="shared" si="11"/>
        <v>1</v>
      </c>
    </row>
    <row r="244" spans="2:11">
      <c r="B244" s="23" t="s">
        <v>319</v>
      </c>
      <c r="C244" s="11" t="s">
        <v>541</v>
      </c>
      <c r="D244" s="11" t="s">
        <v>164</v>
      </c>
      <c r="E244" s="12">
        <v>22000</v>
      </c>
      <c r="F244" s="65" t="b">
        <f t="shared" si="9"/>
        <v>1</v>
      </c>
      <c r="G244" s="16" t="s">
        <v>541</v>
      </c>
      <c r="H244" s="16" t="s">
        <v>164</v>
      </c>
      <c r="I244" s="66">
        <v>22000</v>
      </c>
      <c r="J244" s="82" t="b">
        <f t="shared" si="10"/>
        <v>1</v>
      </c>
      <c r="K244" s="65" t="b">
        <f t="shared" si="11"/>
        <v>1</v>
      </c>
    </row>
    <row r="245" spans="2:11">
      <c r="B245" s="23" t="s">
        <v>319</v>
      </c>
      <c r="C245" s="11" t="s">
        <v>741</v>
      </c>
      <c r="D245" s="11" t="s">
        <v>164</v>
      </c>
      <c r="E245" s="12">
        <v>22000</v>
      </c>
      <c r="F245" s="65" t="b">
        <f t="shared" si="9"/>
        <v>1</v>
      </c>
      <c r="G245" s="16" t="s">
        <v>741</v>
      </c>
      <c r="H245" s="16" t="s">
        <v>164</v>
      </c>
      <c r="I245" s="66">
        <v>22000</v>
      </c>
      <c r="J245" s="82" t="b">
        <f t="shared" si="10"/>
        <v>1</v>
      </c>
      <c r="K245" s="65" t="b">
        <f t="shared" si="11"/>
        <v>1</v>
      </c>
    </row>
    <row r="246" spans="2:11">
      <c r="B246" s="23" t="s">
        <v>319</v>
      </c>
      <c r="C246" s="11" t="s">
        <v>442</v>
      </c>
      <c r="D246" s="11" t="s">
        <v>164</v>
      </c>
      <c r="E246" s="12">
        <v>22000</v>
      </c>
      <c r="F246" s="65" t="b">
        <f t="shared" si="9"/>
        <v>1</v>
      </c>
      <c r="G246" s="16" t="s">
        <v>442</v>
      </c>
      <c r="H246" s="16" t="s">
        <v>164</v>
      </c>
      <c r="I246" s="66">
        <v>22000</v>
      </c>
      <c r="J246" s="82" t="b">
        <f t="shared" si="10"/>
        <v>1</v>
      </c>
      <c r="K246" s="65" t="b">
        <f t="shared" si="11"/>
        <v>1</v>
      </c>
    </row>
    <row r="247" spans="2:11">
      <c r="B247" s="23" t="s">
        <v>319</v>
      </c>
      <c r="C247" s="11" t="s">
        <v>542</v>
      </c>
      <c r="D247" s="11" t="s">
        <v>164</v>
      </c>
      <c r="E247" s="12">
        <v>22000</v>
      </c>
      <c r="F247" s="65" t="b">
        <f t="shared" si="9"/>
        <v>1</v>
      </c>
      <c r="G247" s="16" t="s">
        <v>542</v>
      </c>
      <c r="H247" s="16" t="s">
        <v>164</v>
      </c>
      <c r="I247" s="66">
        <v>22000</v>
      </c>
      <c r="J247" s="82" t="b">
        <f t="shared" si="10"/>
        <v>1</v>
      </c>
      <c r="K247" s="65" t="b">
        <f t="shared" si="11"/>
        <v>1</v>
      </c>
    </row>
    <row r="248" spans="2:11">
      <c r="B248" s="23" t="s">
        <v>302</v>
      </c>
      <c r="C248" s="11" t="s">
        <v>509</v>
      </c>
      <c r="D248" s="11" t="s">
        <v>510</v>
      </c>
      <c r="E248" s="12">
        <v>56500</v>
      </c>
      <c r="F248" s="65" t="b">
        <f t="shared" si="9"/>
        <v>1</v>
      </c>
      <c r="G248" s="16" t="s">
        <v>509</v>
      </c>
      <c r="H248" s="16" t="s">
        <v>510</v>
      </c>
      <c r="I248" s="66">
        <v>56500</v>
      </c>
      <c r="J248" s="82" t="b">
        <f t="shared" si="10"/>
        <v>1</v>
      </c>
      <c r="K248" s="65" t="b">
        <f t="shared" si="11"/>
        <v>1</v>
      </c>
    </row>
    <row r="249" spans="2:11">
      <c r="B249" s="23" t="s">
        <v>319</v>
      </c>
      <c r="C249" s="11" t="s">
        <v>742</v>
      </c>
      <c r="D249" s="11" t="s">
        <v>164</v>
      </c>
      <c r="E249" s="12">
        <v>22000</v>
      </c>
      <c r="F249" s="65" t="b">
        <f t="shared" si="9"/>
        <v>1</v>
      </c>
      <c r="G249" s="16" t="s">
        <v>742</v>
      </c>
      <c r="H249" s="16" t="s">
        <v>164</v>
      </c>
      <c r="I249" s="66">
        <v>22000</v>
      </c>
      <c r="J249" s="82" t="b">
        <f t="shared" si="10"/>
        <v>1</v>
      </c>
      <c r="K249" s="65" t="b">
        <f t="shared" si="11"/>
        <v>1</v>
      </c>
    </row>
    <row r="250" spans="2:11">
      <c r="B250" s="23" t="s">
        <v>361</v>
      </c>
      <c r="C250" s="36" t="s">
        <v>575</v>
      </c>
      <c r="D250" s="36" t="s">
        <v>365</v>
      </c>
      <c r="E250" s="28">
        <v>73712.710000000006</v>
      </c>
      <c r="F250" s="65" t="b">
        <f t="shared" si="9"/>
        <v>1</v>
      </c>
      <c r="G250" s="16" t="s">
        <v>575</v>
      </c>
      <c r="H250" s="16" t="s">
        <v>365</v>
      </c>
      <c r="I250" s="66">
        <v>73712.710000000006</v>
      </c>
      <c r="J250" s="82" t="b">
        <f t="shared" si="10"/>
        <v>1</v>
      </c>
      <c r="K250" s="65" t="b">
        <f t="shared" si="11"/>
        <v>1</v>
      </c>
    </row>
    <row r="251" spans="2:11">
      <c r="B251" s="23" t="s">
        <v>391</v>
      </c>
      <c r="C251" s="36" t="s">
        <v>831</v>
      </c>
      <c r="D251" s="36" t="s">
        <v>204</v>
      </c>
      <c r="E251" s="28">
        <v>93308.83</v>
      </c>
      <c r="F251" s="65" t="b">
        <f t="shared" si="9"/>
        <v>1</v>
      </c>
      <c r="G251" s="16" t="s">
        <v>831</v>
      </c>
      <c r="H251" s="16" t="s">
        <v>204</v>
      </c>
      <c r="I251" s="66">
        <v>93308.83</v>
      </c>
      <c r="J251" s="82" t="b">
        <f t="shared" si="10"/>
        <v>1</v>
      </c>
      <c r="K251" s="65" t="b">
        <f t="shared" si="11"/>
        <v>1</v>
      </c>
    </row>
    <row r="252" spans="2:11">
      <c r="B252" s="23" t="s">
        <v>381</v>
      </c>
      <c r="C252" s="36" t="s">
        <v>385</v>
      </c>
      <c r="D252" s="36" t="s">
        <v>312</v>
      </c>
      <c r="E252" s="28">
        <v>34500</v>
      </c>
      <c r="F252" s="65" t="b">
        <f t="shared" si="9"/>
        <v>1</v>
      </c>
      <c r="G252" s="16" t="s">
        <v>385</v>
      </c>
      <c r="H252" s="16" t="s">
        <v>312</v>
      </c>
      <c r="I252" s="66">
        <v>34500</v>
      </c>
      <c r="J252" s="82" t="b">
        <f t="shared" si="10"/>
        <v>1</v>
      </c>
      <c r="K252" s="65" t="b">
        <f t="shared" si="11"/>
        <v>1</v>
      </c>
    </row>
    <row r="253" spans="2:11">
      <c r="B253" s="23" t="s">
        <v>319</v>
      </c>
      <c r="C253" s="11" t="s">
        <v>743</v>
      </c>
      <c r="D253" s="11" t="s">
        <v>164</v>
      </c>
      <c r="E253" s="12">
        <v>22000</v>
      </c>
      <c r="F253" s="65" t="b">
        <f t="shared" si="9"/>
        <v>1</v>
      </c>
      <c r="G253" s="16" t="s">
        <v>743</v>
      </c>
      <c r="H253" s="16" t="s">
        <v>164</v>
      </c>
      <c r="I253" s="66">
        <v>22000</v>
      </c>
      <c r="J253" s="82" t="b">
        <f t="shared" si="10"/>
        <v>1</v>
      </c>
      <c r="K253" s="65" t="b">
        <f t="shared" si="11"/>
        <v>1</v>
      </c>
    </row>
    <row r="254" spans="2:11">
      <c r="B254" s="23" t="s">
        <v>381</v>
      </c>
      <c r="C254" s="36" t="s">
        <v>383</v>
      </c>
      <c r="D254" s="36" t="s">
        <v>62</v>
      </c>
      <c r="E254" s="28">
        <v>30000</v>
      </c>
      <c r="F254" s="65" t="b">
        <f t="shared" si="9"/>
        <v>1</v>
      </c>
      <c r="G254" s="16" t="s">
        <v>383</v>
      </c>
      <c r="H254" s="16" t="s">
        <v>62</v>
      </c>
      <c r="I254" s="66">
        <v>30000</v>
      </c>
      <c r="J254" s="82" t="b">
        <f t="shared" si="10"/>
        <v>1</v>
      </c>
      <c r="K254" s="65" t="b">
        <f t="shared" si="11"/>
        <v>1</v>
      </c>
    </row>
    <row r="255" spans="2:11">
      <c r="B255" s="23" t="s">
        <v>319</v>
      </c>
      <c r="C255" s="11" t="s">
        <v>887</v>
      </c>
      <c r="D255" s="11" t="s">
        <v>182</v>
      </c>
      <c r="E255" s="12">
        <v>22000</v>
      </c>
      <c r="F255" s="65" t="b">
        <f t="shared" si="9"/>
        <v>1</v>
      </c>
      <c r="G255" s="16" t="s">
        <v>887</v>
      </c>
      <c r="H255" s="16" t="s">
        <v>182</v>
      </c>
      <c r="I255" s="66">
        <v>22000</v>
      </c>
      <c r="J255" s="82" t="b">
        <f t="shared" si="10"/>
        <v>1</v>
      </c>
      <c r="K255" s="65" t="b">
        <f t="shared" si="11"/>
        <v>1</v>
      </c>
    </row>
    <row r="256" spans="2:11">
      <c r="B256" s="23" t="s">
        <v>319</v>
      </c>
      <c r="C256" s="11" t="s">
        <v>744</v>
      </c>
      <c r="D256" s="11" t="s">
        <v>164</v>
      </c>
      <c r="E256" s="12">
        <v>22000</v>
      </c>
      <c r="F256" s="65" t="b">
        <f t="shared" si="9"/>
        <v>1</v>
      </c>
      <c r="G256" s="16" t="s">
        <v>744</v>
      </c>
      <c r="H256" s="16" t="s">
        <v>164</v>
      </c>
      <c r="I256" s="66">
        <v>22000</v>
      </c>
      <c r="J256" s="82" t="b">
        <f t="shared" si="10"/>
        <v>1</v>
      </c>
      <c r="K256" s="65" t="b">
        <f t="shared" si="11"/>
        <v>1</v>
      </c>
    </row>
    <row r="257" spans="2:11">
      <c r="B257" s="23" t="s">
        <v>391</v>
      </c>
      <c r="C257" s="11" t="s">
        <v>605</v>
      </c>
      <c r="D257" s="11" t="s">
        <v>360</v>
      </c>
      <c r="E257" s="12">
        <v>87216.28</v>
      </c>
      <c r="F257" s="65" t="b">
        <f t="shared" si="9"/>
        <v>1</v>
      </c>
      <c r="G257" s="16" t="s">
        <v>605</v>
      </c>
      <c r="H257" s="16" t="s">
        <v>360</v>
      </c>
      <c r="I257" s="66">
        <v>87216.28</v>
      </c>
      <c r="J257" s="82" t="b">
        <f t="shared" si="10"/>
        <v>1</v>
      </c>
      <c r="K257" s="65" t="b">
        <f t="shared" si="11"/>
        <v>1</v>
      </c>
    </row>
    <row r="258" spans="2:11">
      <c r="B258" s="23" t="s">
        <v>302</v>
      </c>
      <c r="C258" s="36" t="s">
        <v>712</v>
      </c>
      <c r="D258" s="36" t="s">
        <v>235</v>
      </c>
      <c r="E258" s="28">
        <v>116276.16</v>
      </c>
      <c r="F258" s="65" t="b">
        <f t="shared" si="9"/>
        <v>1</v>
      </c>
      <c r="G258" s="16" t="s">
        <v>712</v>
      </c>
      <c r="H258" s="16" t="s">
        <v>235</v>
      </c>
      <c r="I258" s="66">
        <v>116276.16</v>
      </c>
      <c r="J258" s="82" t="b">
        <f t="shared" si="10"/>
        <v>1</v>
      </c>
      <c r="K258" s="65" t="b">
        <f t="shared" si="11"/>
        <v>1</v>
      </c>
    </row>
    <row r="259" spans="2:11">
      <c r="B259" s="23" t="s">
        <v>139</v>
      </c>
      <c r="C259" s="11" t="s">
        <v>152</v>
      </c>
      <c r="D259" s="11" t="s">
        <v>38</v>
      </c>
      <c r="E259" s="12">
        <v>34000</v>
      </c>
      <c r="F259" s="65" t="b">
        <f t="shared" ref="F259:F322" si="12">G259=C259</f>
        <v>1</v>
      </c>
      <c r="G259" s="16" t="s">
        <v>152</v>
      </c>
      <c r="H259" s="16" t="s">
        <v>38</v>
      </c>
      <c r="I259" s="66">
        <v>34000</v>
      </c>
      <c r="J259" s="82" t="b">
        <f t="shared" ref="J259:J322" si="13">H259=D259</f>
        <v>1</v>
      </c>
      <c r="K259" s="65" t="b">
        <f t="shared" ref="K259:K322" si="14">I259=E259</f>
        <v>1</v>
      </c>
    </row>
    <row r="260" spans="2:11">
      <c r="B260" s="23" t="s">
        <v>319</v>
      </c>
      <c r="C260" s="11" t="s">
        <v>625</v>
      </c>
      <c r="D260" s="11" t="s">
        <v>38</v>
      </c>
      <c r="E260" s="12">
        <v>21656.25</v>
      </c>
      <c r="F260" s="65" t="b">
        <f t="shared" si="12"/>
        <v>1</v>
      </c>
      <c r="G260" s="16" t="s">
        <v>625</v>
      </c>
      <c r="H260" s="16" t="s">
        <v>38</v>
      </c>
      <c r="I260" s="66">
        <v>21656.25</v>
      </c>
      <c r="J260" s="82" t="b">
        <f t="shared" si="13"/>
        <v>1</v>
      </c>
      <c r="K260" s="65" t="b">
        <f t="shared" si="14"/>
        <v>1</v>
      </c>
    </row>
    <row r="261" spans="2:11">
      <c r="B261" s="23" t="s">
        <v>98</v>
      </c>
      <c r="C261" s="11" t="s">
        <v>105</v>
      </c>
      <c r="D261" s="11" t="s">
        <v>106</v>
      </c>
      <c r="E261" s="12">
        <v>38889.199999999997</v>
      </c>
      <c r="F261" s="65" t="b">
        <f t="shared" si="12"/>
        <v>1</v>
      </c>
      <c r="G261" s="16" t="s">
        <v>105</v>
      </c>
      <c r="H261" s="16" t="s">
        <v>106</v>
      </c>
      <c r="I261" s="66">
        <v>38889.199999999997</v>
      </c>
      <c r="J261" s="82" t="b">
        <f t="shared" si="13"/>
        <v>1</v>
      </c>
      <c r="K261" s="65" t="b">
        <f t="shared" si="14"/>
        <v>1</v>
      </c>
    </row>
    <row r="262" spans="2:11">
      <c r="B262" s="23" t="s">
        <v>139</v>
      </c>
      <c r="C262" s="11" t="s">
        <v>167</v>
      </c>
      <c r="D262" s="11" t="s">
        <v>164</v>
      </c>
      <c r="E262" s="12">
        <v>22000</v>
      </c>
      <c r="F262" s="65" t="b">
        <f t="shared" si="12"/>
        <v>1</v>
      </c>
      <c r="G262" s="16" t="s">
        <v>167</v>
      </c>
      <c r="H262" s="16" t="s">
        <v>164</v>
      </c>
      <c r="I262" s="66">
        <v>22000</v>
      </c>
      <c r="J262" s="82" t="b">
        <f t="shared" si="13"/>
        <v>1</v>
      </c>
      <c r="K262" s="65" t="b">
        <f t="shared" si="14"/>
        <v>1</v>
      </c>
    </row>
    <row r="263" spans="2:11">
      <c r="B263" s="23" t="s">
        <v>63</v>
      </c>
      <c r="C263" s="11" t="s">
        <v>69</v>
      </c>
      <c r="D263" s="11" t="s">
        <v>948</v>
      </c>
      <c r="E263" s="12">
        <v>65000</v>
      </c>
      <c r="F263" s="65" t="b">
        <f t="shared" si="12"/>
        <v>1</v>
      </c>
      <c r="G263" s="16" t="s">
        <v>69</v>
      </c>
      <c r="H263" s="16" t="s">
        <v>979</v>
      </c>
      <c r="I263" s="66">
        <v>65000</v>
      </c>
      <c r="J263" s="83" t="b">
        <f t="shared" si="13"/>
        <v>0</v>
      </c>
      <c r="K263" s="65" t="b">
        <f t="shared" si="14"/>
        <v>1</v>
      </c>
    </row>
    <row r="264" spans="2:11">
      <c r="B264" s="23" t="s">
        <v>319</v>
      </c>
      <c r="C264" s="11" t="s">
        <v>893</v>
      </c>
      <c r="D264" s="11" t="s">
        <v>469</v>
      </c>
      <c r="E264" s="12">
        <v>22000</v>
      </c>
      <c r="F264" s="65" t="b">
        <f t="shared" si="12"/>
        <v>1</v>
      </c>
      <c r="G264" s="16" t="s">
        <v>893</v>
      </c>
      <c r="H264" s="16" t="s">
        <v>469</v>
      </c>
      <c r="I264" s="66">
        <v>22000</v>
      </c>
      <c r="J264" s="82" t="b">
        <f t="shared" si="13"/>
        <v>1</v>
      </c>
      <c r="K264" s="65" t="b">
        <f t="shared" si="14"/>
        <v>1</v>
      </c>
    </row>
    <row r="265" spans="2:11">
      <c r="B265" s="23" t="s">
        <v>319</v>
      </c>
      <c r="C265" s="11" t="s">
        <v>664</v>
      </c>
      <c r="D265" s="11" t="s">
        <v>198</v>
      </c>
      <c r="E265" s="12">
        <v>22000</v>
      </c>
      <c r="F265" s="65" t="b">
        <f t="shared" si="12"/>
        <v>1</v>
      </c>
      <c r="G265" s="16" t="s">
        <v>664</v>
      </c>
      <c r="H265" s="16" t="s">
        <v>198</v>
      </c>
      <c r="I265" s="66">
        <v>22000</v>
      </c>
      <c r="J265" s="82" t="b">
        <f t="shared" si="13"/>
        <v>1</v>
      </c>
      <c r="K265" s="65" t="b">
        <f t="shared" si="14"/>
        <v>1</v>
      </c>
    </row>
    <row r="266" spans="2:11">
      <c r="B266" s="23" t="s">
        <v>319</v>
      </c>
      <c r="C266" s="11" t="s">
        <v>662</v>
      </c>
      <c r="D266" s="11" t="s">
        <v>182</v>
      </c>
      <c r="E266" s="12">
        <v>22000</v>
      </c>
      <c r="F266" s="65" t="b">
        <f t="shared" si="12"/>
        <v>1</v>
      </c>
      <c r="G266" s="16" t="s">
        <v>662</v>
      </c>
      <c r="H266" s="16" t="s">
        <v>182</v>
      </c>
      <c r="I266" s="66">
        <v>22000</v>
      </c>
      <c r="J266" s="82" t="b">
        <f t="shared" si="13"/>
        <v>1</v>
      </c>
      <c r="K266" s="65" t="b">
        <f t="shared" si="14"/>
        <v>1</v>
      </c>
    </row>
    <row r="267" spans="2:11">
      <c r="B267" s="23" t="s">
        <v>302</v>
      </c>
      <c r="C267" s="11" t="s">
        <v>845</v>
      </c>
      <c r="D267" s="11" t="s">
        <v>135</v>
      </c>
      <c r="E267" s="12">
        <v>115000</v>
      </c>
      <c r="F267" s="65" t="b">
        <f t="shared" si="12"/>
        <v>1</v>
      </c>
      <c r="G267" s="16" t="s">
        <v>845</v>
      </c>
      <c r="H267" s="16" t="s">
        <v>135</v>
      </c>
      <c r="I267" s="66">
        <v>115000</v>
      </c>
      <c r="J267" s="82" t="b">
        <f t="shared" si="13"/>
        <v>1</v>
      </c>
      <c r="K267" s="65" t="b">
        <f t="shared" si="14"/>
        <v>1</v>
      </c>
    </row>
    <row r="268" spans="2:11">
      <c r="B268" s="23" t="s">
        <v>391</v>
      </c>
      <c r="C268" s="11" t="s">
        <v>394</v>
      </c>
      <c r="D268" s="11" t="s">
        <v>204</v>
      </c>
      <c r="E268" s="12">
        <v>99999.91</v>
      </c>
      <c r="F268" s="65" t="b">
        <f t="shared" si="12"/>
        <v>1</v>
      </c>
      <c r="G268" s="16" t="s">
        <v>394</v>
      </c>
      <c r="H268" s="16" t="s">
        <v>204</v>
      </c>
      <c r="I268" s="66">
        <v>99999.91</v>
      </c>
      <c r="J268" s="82" t="b">
        <f t="shared" si="13"/>
        <v>1</v>
      </c>
      <c r="K268" s="65" t="b">
        <f t="shared" si="14"/>
        <v>1</v>
      </c>
    </row>
    <row r="269" spans="2:11">
      <c r="B269" s="23" t="s">
        <v>319</v>
      </c>
      <c r="C269" s="11" t="s">
        <v>663</v>
      </c>
      <c r="D269" s="11" t="s">
        <v>182</v>
      </c>
      <c r="E269" s="12">
        <v>22000</v>
      </c>
      <c r="F269" s="65" t="b">
        <f t="shared" si="12"/>
        <v>1</v>
      </c>
      <c r="G269" s="16" t="s">
        <v>663</v>
      </c>
      <c r="H269" s="16" t="s">
        <v>182</v>
      </c>
      <c r="I269" s="66">
        <v>22000</v>
      </c>
      <c r="J269" s="82" t="b">
        <f t="shared" si="13"/>
        <v>1</v>
      </c>
      <c r="K269" s="65" t="b">
        <f t="shared" si="14"/>
        <v>1</v>
      </c>
    </row>
    <row r="270" spans="2:11">
      <c r="B270" s="23" t="s">
        <v>129</v>
      </c>
      <c r="C270" s="36" t="s">
        <v>130</v>
      </c>
      <c r="D270" s="36" t="s">
        <v>42</v>
      </c>
      <c r="E270" s="28">
        <v>75000</v>
      </c>
      <c r="F270" s="65" t="b">
        <f t="shared" si="12"/>
        <v>1</v>
      </c>
      <c r="G270" s="16" t="s">
        <v>130</v>
      </c>
      <c r="H270" s="16" t="s">
        <v>42</v>
      </c>
      <c r="I270" s="66">
        <v>75000</v>
      </c>
      <c r="J270" s="82" t="b">
        <f t="shared" si="13"/>
        <v>1</v>
      </c>
      <c r="K270" s="65" t="b">
        <f t="shared" si="14"/>
        <v>1</v>
      </c>
    </row>
    <row r="271" spans="2:11">
      <c r="B271" s="23" t="s">
        <v>361</v>
      </c>
      <c r="C271" s="11" t="s">
        <v>584</v>
      </c>
      <c r="D271" s="11" t="s">
        <v>36</v>
      </c>
      <c r="E271" s="12">
        <v>30000</v>
      </c>
      <c r="F271" s="65" t="b">
        <f t="shared" si="12"/>
        <v>1</v>
      </c>
      <c r="G271" s="16" t="s">
        <v>584</v>
      </c>
      <c r="H271" s="16" t="s">
        <v>36</v>
      </c>
      <c r="I271" s="66">
        <v>30000</v>
      </c>
      <c r="J271" s="82" t="b">
        <f t="shared" si="13"/>
        <v>1</v>
      </c>
      <c r="K271" s="65" t="b">
        <f t="shared" si="14"/>
        <v>1</v>
      </c>
    </row>
    <row r="272" spans="2:11">
      <c r="B272" s="23" t="s">
        <v>319</v>
      </c>
      <c r="C272" s="11" t="s">
        <v>745</v>
      </c>
      <c r="D272" s="11" t="s">
        <v>164</v>
      </c>
      <c r="E272" s="12">
        <v>22000</v>
      </c>
      <c r="F272" s="65" t="b">
        <f t="shared" si="12"/>
        <v>1</v>
      </c>
      <c r="G272" s="16" t="s">
        <v>745</v>
      </c>
      <c r="H272" s="16" t="s">
        <v>164</v>
      </c>
      <c r="I272" s="66">
        <v>22000</v>
      </c>
      <c r="J272" s="82" t="b">
        <f t="shared" si="13"/>
        <v>1</v>
      </c>
      <c r="K272" s="65" t="b">
        <f t="shared" si="14"/>
        <v>1</v>
      </c>
    </row>
    <row r="273" spans="2:11">
      <c r="B273" s="23" t="s">
        <v>319</v>
      </c>
      <c r="C273" s="11" t="s">
        <v>622</v>
      </c>
      <c r="D273" s="11" t="s">
        <v>38</v>
      </c>
      <c r="E273" s="12">
        <v>40000</v>
      </c>
      <c r="F273" s="65" t="b">
        <f t="shared" si="12"/>
        <v>1</v>
      </c>
      <c r="G273" s="16" t="s">
        <v>622</v>
      </c>
      <c r="H273" s="16" t="s">
        <v>38</v>
      </c>
      <c r="I273" s="66">
        <v>40000</v>
      </c>
      <c r="J273" s="82" t="b">
        <f t="shared" si="13"/>
        <v>1</v>
      </c>
      <c r="K273" s="65" t="b">
        <f t="shared" si="14"/>
        <v>1</v>
      </c>
    </row>
    <row r="274" spans="2:11">
      <c r="B274" s="23" t="s">
        <v>215</v>
      </c>
      <c r="C274" s="11" t="s">
        <v>217</v>
      </c>
      <c r="D274" s="11" t="s">
        <v>218</v>
      </c>
      <c r="E274" s="12">
        <v>65000</v>
      </c>
      <c r="F274" s="65" t="b">
        <f t="shared" si="12"/>
        <v>1</v>
      </c>
      <c r="G274" s="16" t="s">
        <v>217</v>
      </c>
      <c r="H274" s="16" t="s">
        <v>218</v>
      </c>
      <c r="I274" s="66">
        <v>65000</v>
      </c>
      <c r="J274" s="82" t="b">
        <f t="shared" si="13"/>
        <v>1</v>
      </c>
      <c r="K274" s="65" t="b">
        <f t="shared" si="14"/>
        <v>1</v>
      </c>
    </row>
    <row r="275" spans="2:11">
      <c r="B275" s="23" t="s">
        <v>139</v>
      </c>
      <c r="C275" s="36" t="s">
        <v>178</v>
      </c>
      <c r="D275" s="36" t="s">
        <v>164</v>
      </c>
      <c r="E275" s="28">
        <v>22000</v>
      </c>
      <c r="F275" s="65" t="b">
        <f t="shared" si="12"/>
        <v>1</v>
      </c>
      <c r="G275" s="16" t="s">
        <v>178</v>
      </c>
      <c r="H275" s="16" t="s">
        <v>164</v>
      </c>
      <c r="I275" s="66">
        <v>22000</v>
      </c>
      <c r="J275" s="82" t="b">
        <f t="shared" si="13"/>
        <v>1</v>
      </c>
      <c r="K275" s="65" t="b">
        <f t="shared" si="14"/>
        <v>1</v>
      </c>
    </row>
    <row r="276" spans="2:11">
      <c r="B276" s="23" t="s">
        <v>319</v>
      </c>
      <c r="C276" s="11" t="s">
        <v>642</v>
      </c>
      <c r="D276" s="11" t="s">
        <v>164</v>
      </c>
      <c r="E276" s="12">
        <v>22000</v>
      </c>
      <c r="F276" s="65" t="b">
        <f t="shared" si="12"/>
        <v>1</v>
      </c>
      <c r="G276" s="16" t="s">
        <v>642</v>
      </c>
      <c r="H276" s="16" t="s">
        <v>164</v>
      </c>
      <c r="I276" s="66">
        <v>22000</v>
      </c>
      <c r="J276" s="82" t="b">
        <f t="shared" si="13"/>
        <v>1</v>
      </c>
      <c r="K276" s="65" t="b">
        <f t="shared" si="14"/>
        <v>1</v>
      </c>
    </row>
    <row r="277" spans="2:11">
      <c r="B277" s="23" t="s">
        <v>391</v>
      </c>
      <c r="C277" s="11" t="s">
        <v>395</v>
      </c>
      <c r="D277" s="11" t="s">
        <v>204</v>
      </c>
      <c r="E277" s="12">
        <v>89100</v>
      </c>
      <c r="F277" s="65" t="b">
        <f t="shared" si="12"/>
        <v>1</v>
      </c>
      <c r="G277" s="16" t="s">
        <v>395</v>
      </c>
      <c r="H277" s="16" t="s">
        <v>204</v>
      </c>
      <c r="I277" s="66">
        <v>89100</v>
      </c>
      <c r="J277" s="82" t="b">
        <f t="shared" si="13"/>
        <v>1</v>
      </c>
      <c r="K277" s="65" t="b">
        <f t="shared" si="14"/>
        <v>1</v>
      </c>
    </row>
    <row r="278" spans="2:11">
      <c r="B278" s="23" t="s">
        <v>319</v>
      </c>
      <c r="C278" s="11" t="s">
        <v>643</v>
      </c>
      <c r="D278" s="11" t="s">
        <v>164</v>
      </c>
      <c r="E278" s="12">
        <v>22000</v>
      </c>
      <c r="F278" s="65" t="b">
        <f t="shared" si="12"/>
        <v>1</v>
      </c>
      <c r="G278" s="16" t="s">
        <v>643</v>
      </c>
      <c r="H278" s="16" t="s">
        <v>164</v>
      </c>
      <c r="I278" s="66">
        <v>22000</v>
      </c>
      <c r="J278" s="82" t="b">
        <f t="shared" si="13"/>
        <v>1</v>
      </c>
      <c r="K278" s="65" t="b">
        <f t="shared" si="14"/>
        <v>1</v>
      </c>
    </row>
    <row r="279" spans="2:11">
      <c r="B279" s="23" t="s">
        <v>139</v>
      </c>
      <c r="C279" s="11" t="s">
        <v>168</v>
      </c>
      <c r="D279" s="11" t="s">
        <v>164</v>
      </c>
      <c r="E279" s="12">
        <v>22000</v>
      </c>
      <c r="F279" s="65" t="b">
        <f t="shared" si="12"/>
        <v>1</v>
      </c>
      <c r="G279" s="16" t="s">
        <v>168</v>
      </c>
      <c r="H279" s="16" t="s">
        <v>164</v>
      </c>
      <c r="I279" s="66">
        <v>22000</v>
      </c>
      <c r="J279" s="82" t="b">
        <f t="shared" si="13"/>
        <v>1</v>
      </c>
      <c r="K279" s="65" t="b">
        <f t="shared" si="14"/>
        <v>1</v>
      </c>
    </row>
    <row r="280" spans="2:11">
      <c r="B280" s="23" t="s">
        <v>111</v>
      </c>
      <c r="C280" s="11" t="s">
        <v>115</v>
      </c>
      <c r="D280" s="11" t="s">
        <v>937</v>
      </c>
      <c r="E280" s="12">
        <v>65000</v>
      </c>
      <c r="F280" s="65" t="b">
        <f t="shared" si="12"/>
        <v>1</v>
      </c>
      <c r="G280" s="16" t="s">
        <v>115</v>
      </c>
      <c r="H280" s="16" t="s">
        <v>937</v>
      </c>
      <c r="I280" s="66">
        <v>65000</v>
      </c>
      <c r="J280" s="82" t="b">
        <f t="shared" si="13"/>
        <v>1</v>
      </c>
      <c r="K280" s="65" t="b">
        <f t="shared" si="14"/>
        <v>1</v>
      </c>
    </row>
    <row r="281" spans="2:11">
      <c r="B281" s="23" t="s">
        <v>381</v>
      </c>
      <c r="C281" s="36" t="s">
        <v>823</v>
      </c>
      <c r="D281" s="36" t="s">
        <v>62</v>
      </c>
      <c r="E281" s="28">
        <v>30000</v>
      </c>
      <c r="F281" s="65" t="b">
        <f t="shared" si="12"/>
        <v>1</v>
      </c>
      <c r="G281" s="16" t="s">
        <v>823</v>
      </c>
      <c r="H281" s="16" t="s">
        <v>62</v>
      </c>
      <c r="I281" s="66">
        <v>30000</v>
      </c>
      <c r="J281" s="82" t="b">
        <f t="shared" si="13"/>
        <v>1</v>
      </c>
      <c r="K281" s="65" t="b">
        <f t="shared" si="14"/>
        <v>1</v>
      </c>
    </row>
    <row r="282" spans="2:11">
      <c r="B282" s="23" t="s">
        <v>63</v>
      </c>
      <c r="C282" s="11" t="s">
        <v>66</v>
      </c>
      <c r="D282" s="11" t="s">
        <v>948</v>
      </c>
      <c r="E282" s="12">
        <v>65000</v>
      </c>
      <c r="F282" s="65" t="b">
        <f t="shared" si="12"/>
        <v>1</v>
      </c>
      <c r="G282" s="16" t="s">
        <v>66</v>
      </c>
      <c r="H282" s="16" t="s">
        <v>980</v>
      </c>
      <c r="I282" s="66">
        <v>65000</v>
      </c>
      <c r="J282" s="83" t="b">
        <f t="shared" si="13"/>
        <v>0</v>
      </c>
      <c r="K282" s="65" t="b">
        <f t="shared" si="14"/>
        <v>1</v>
      </c>
    </row>
    <row r="283" spans="2:11">
      <c r="B283" s="23" t="s">
        <v>381</v>
      </c>
      <c r="C283" s="36" t="s">
        <v>483</v>
      </c>
      <c r="D283" s="36" t="s">
        <v>62</v>
      </c>
      <c r="E283" s="28">
        <v>34500</v>
      </c>
      <c r="F283" s="65" t="b">
        <f t="shared" si="12"/>
        <v>1</v>
      </c>
      <c r="G283" s="16" t="s">
        <v>483</v>
      </c>
      <c r="H283" s="16" t="s">
        <v>62</v>
      </c>
      <c r="I283" s="66">
        <v>34500</v>
      </c>
      <c r="J283" s="82" t="b">
        <f t="shared" si="13"/>
        <v>1</v>
      </c>
      <c r="K283" s="65" t="b">
        <f t="shared" si="14"/>
        <v>1</v>
      </c>
    </row>
    <row r="284" spans="2:11">
      <c r="B284" s="23" t="s">
        <v>319</v>
      </c>
      <c r="C284" s="11" t="s">
        <v>432</v>
      </c>
      <c r="D284" s="11" t="s">
        <v>164</v>
      </c>
      <c r="E284" s="12">
        <v>30000</v>
      </c>
      <c r="F284" s="65" t="b">
        <f t="shared" si="12"/>
        <v>1</v>
      </c>
      <c r="G284" s="16" t="s">
        <v>432</v>
      </c>
      <c r="H284" s="16" t="s">
        <v>164</v>
      </c>
      <c r="I284" s="66">
        <v>30000</v>
      </c>
      <c r="J284" s="82" t="b">
        <f t="shared" si="13"/>
        <v>1</v>
      </c>
      <c r="K284" s="65" t="b">
        <f t="shared" si="14"/>
        <v>1</v>
      </c>
    </row>
    <row r="285" spans="2:11">
      <c r="B285" s="23" t="s">
        <v>297</v>
      </c>
      <c r="C285" s="11" t="s">
        <v>506</v>
      </c>
      <c r="D285" s="84" t="s">
        <v>1001</v>
      </c>
      <c r="E285" s="12">
        <v>75000</v>
      </c>
      <c r="F285" s="65" t="b">
        <f t="shared" si="12"/>
        <v>1</v>
      </c>
      <c r="G285" s="16" t="s">
        <v>506</v>
      </c>
      <c r="H285" s="16" t="s">
        <v>52</v>
      </c>
      <c r="I285" s="66">
        <v>75000</v>
      </c>
      <c r="J285" s="83" t="b">
        <f t="shared" si="13"/>
        <v>0</v>
      </c>
      <c r="K285" s="65" t="b">
        <f t="shared" si="14"/>
        <v>1</v>
      </c>
    </row>
    <row r="286" spans="2:11">
      <c r="B286" s="23" t="s">
        <v>319</v>
      </c>
      <c r="C286" s="11" t="s">
        <v>644</v>
      </c>
      <c r="D286" s="11" t="s">
        <v>164</v>
      </c>
      <c r="E286" s="12">
        <v>22000</v>
      </c>
      <c r="F286" s="65" t="b">
        <f t="shared" si="12"/>
        <v>1</v>
      </c>
      <c r="G286" s="16" t="s">
        <v>644</v>
      </c>
      <c r="H286" s="16" t="s">
        <v>164</v>
      </c>
      <c r="I286" s="66">
        <v>22000</v>
      </c>
      <c r="J286" s="82" t="b">
        <f t="shared" si="13"/>
        <v>1</v>
      </c>
      <c r="K286" s="65" t="b">
        <f t="shared" si="14"/>
        <v>1</v>
      </c>
    </row>
    <row r="287" spans="2:11">
      <c r="B287" s="23" t="s">
        <v>302</v>
      </c>
      <c r="C287" s="11" t="s">
        <v>512</v>
      </c>
      <c r="D287" s="11" t="s">
        <v>36</v>
      </c>
      <c r="E287" s="12">
        <v>34500</v>
      </c>
      <c r="F287" s="65" t="b">
        <f t="shared" si="12"/>
        <v>1</v>
      </c>
      <c r="G287" s="16" t="s">
        <v>512</v>
      </c>
      <c r="H287" s="16" t="s">
        <v>36</v>
      </c>
      <c r="I287" s="66">
        <v>34500</v>
      </c>
      <c r="J287" s="82" t="b">
        <f t="shared" si="13"/>
        <v>1</v>
      </c>
      <c r="K287" s="65" t="b">
        <f t="shared" si="14"/>
        <v>1</v>
      </c>
    </row>
    <row r="288" spans="2:11">
      <c r="B288" s="23" t="s">
        <v>319</v>
      </c>
      <c r="C288" s="11" t="s">
        <v>433</v>
      </c>
      <c r="D288" s="11" t="s">
        <v>164</v>
      </c>
      <c r="E288" s="12">
        <v>30000</v>
      </c>
      <c r="F288" s="65" t="b">
        <f t="shared" si="12"/>
        <v>1</v>
      </c>
      <c r="G288" s="16" t="s">
        <v>433</v>
      </c>
      <c r="H288" s="16" t="s">
        <v>164</v>
      </c>
      <c r="I288" s="66">
        <v>30000</v>
      </c>
      <c r="J288" s="82" t="b">
        <f t="shared" si="13"/>
        <v>1</v>
      </c>
      <c r="K288" s="65" t="b">
        <f t="shared" si="14"/>
        <v>1</v>
      </c>
    </row>
    <row r="289" spans="2:11">
      <c r="B289" s="23" t="s">
        <v>319</v>
      </c>
      <c r="C289" s="11" t="s">
        <v>746</v>
      </c>
      <c r="D289" s="11" t="s">
        <v>164</v>
      </c>
      <c r="E289" s="12">
        <v>22000</v>
      </c>
      <c r="F289" s="65" t="b">
        <f t="shared" si="12"/>
        <v>1</v>
      </c>
      <c r="G289" s="16" t="s">
        <v>746</v>
      </c>
      <c r="H289" s="16" t="s">
        <v>164</v>
      </c>
      <c r="I289" s="66">
        <v>22000</v>
      </c>
      <c r="J289" s="82" t="b">
        <f t="shared" si="13"/>
        <v>1</v>
      </c>
      <c r="K289" s="65" t="b">
        <f t="shared" si="14"/>
        <v>1</v>
      </c>
    </row>
    <row r="290" spans="2:11">
      <c r="B290" s="23" t="s">
        <v>302</v>
      </c>
      <c r="C290" s="11" t="s">
        <v>850</v>
      </c>
      <c r="D290" s="11" t="s">
        <v>62</v>
      </c>
      <c r="E290" s="12">
        <v>30000</v>
      </c>
      <c r="F290" s="65" t="b">
        <f t="shared" si="12"/>
        <v>1</v>
      </c>
      <c r="G290" s="16" t="s">
        <v>850</v>
      </c>
      <c r="H290" s="16" t="s">
        <v>62</v>
      </c>
      <c r="I290" s="66">
        <v>30000</v>
      </c>
      <c r="J290" s="82" t="b">
        <f t="shared" si="13"/>
        <v>1</v>
      </c>
      <c r="K290" s="65" t="b">
        <f t="shared" si="14"/>
        <v>1</v>
      </c>
    </row>
    <row r="291" spans="2:11">
      <c r="B291" s="23" t="s">
        <v>319</v>
      </c>
      <c r="C291" s="11" t="s">
        <v>747</v>
      </c>
      <c r="D291" s="11" t="s">
        <v>164</v>
      </c>
      <c r="E291" s="12">
        <v>22000</v>
      </c>
      <c r="F291" s="65" t="b">
        <f t="shared" si="12"/>
        <v>1</v>
      </c>
      <c r="G291" s="16" t="s">
        <v>747</v>
      </c>
      <c r="H291" s="16" t="s">
        <v>164</v>
      </c>
      <c r="I291" s="66">
        <v>22000</v>
      </c>
      <c r="J291" s="82" t="b">
        <f t="shared" si="13"/>
        <v>1</v>
      </c>
      <c r="K291" s="65" t="b">
        <f t="shared" si="14"/>
        <v>1</v>
      </c>
    </row>
    <row r="292" spans="2:11">
      <c r="B292" s="23" t="s">
        <v>139</v>
      </c>
      <c r="C292" s="11" t="s">
        <v>146</v>
      </c>
      <c r="D292" s="11" t="s">
        <v>38</v>
      </c>
      <c r="E292" s="12">
        <v>35000</v>
      </c>
      <c r="F292" s="65" t="b">
        <f t="shared" si="12"/>
        <v>1</v>
      </c>
      <c r="G292" s="16" t="s">
        <v>146</v>
      </c>
      <c r="H292" s="16" t="s">
        <v>38</v>
      </c>
      <c r="I292" s="66">
        <v>35000</v>
      </c>
      <c r="J292" s="82" t="b">
        <f t="shared" si="13"/>
        <v>1</v>
      </c>
      <c r="K292" s="65" t="b">
        <f t="shared" si="14"/>
        <v>1</v>
      </c>
    </row>
    <row r="293" spans="2:11">
      <c r="B293" s="23" t="s">
        <v>381</v>
      </c>
      <c r="C293" s="36" t="s">
        <v>918</v>
      </c>
      <c r="D293" s="36" t="s">
        <v>312</v>
      </c>
      <c r="E293" s="28">
        <v>34500</v>
      </c>
      <c r="F293" s="65" t="b">
        <f t="shared" si="12"/>
        <v>1</v>
      </c>
      <c r="G293" s="16" t="s">
        <v>918</v>
      </c>
      <c r="H293" s="16" t="s">
        <v>312</v>
      </c>
      <c r="I293" s="66">
        <v>34500</v>
      </c>
      <c r="J293" s="82" t="b">
        <f t="shared" si="13"/>
        <v>1</v>
      </c>
      <c r="K293" s="65" t="b">
        <f t="shared" si="14"/>
        <v>1</v>
      </c>
    </row>
    <row r="294" spans="2:11">
      <c r="B294" s="23" t="s">
        <v>139</v>
      </c>
      <c r="C294" s="11" t="s">
        <v>142</v>
      </c>
      <c r="D294" s="11" t="s">
        <v>38</v>
      </c>
      <c r="E294" s="12">
        <v>40000</v>
      </c>
      <c r="F294" s="65" t="b">
        <f t="shared" si="12"/>
        <v>1</v>
      </c>
      <c r="G294" s="16" t="s">
        <v>142</v>
      </c>
      <c r="H294" s="16" t="s">
        <v>38</v>
      </c>
      <c r="I294" s="66">
        <v>40000</v>
      </c>
      <c r="J294" s="82" t="b">
        <f t="shared" si="13"/>
        <v>1</v>
      </c>
      <c r="K294" s="65" t="b">
        <f t="shared" si="14"/>
        <v>1</v>
      </c>
    </row>
    <row r="295" spans="2:11">
      <c r="B295" s="23" t="s">
        <v>44</v>
      </c>
      <c r="C295" s="36" t="s">
        <v>49</v>
      </c>
      <c r="D295" s="11" t="s">
        <v>48</v>
      </c>
      <c r="E295" s="28">
        <v>65000</v>
      </c>
      <c r="F295" s="65" t="b">
        <f t="shared" si="12"/>
        <v>1</v>
      </c>
      <c r="G295" s="16" t="s">
        <v>49</v>
      </c>
      <c r="H295" s="16" t="s">
        <v>970</v>
      </c>
      <c r="I295" s="66">
        <v>65000</v>
      </c>
      <c r="J295" s="83" t="b">
        <f t="shared" si="13"/>
        <v>0</v>
      </c>
      <c r="K295" s="65" t="b">
        <f t="shared" si="14"/>
        <v>1</v>
      </c>
    </row>
    <row r="296" spans="2:11">
      <c r="B296" s="23" t="s">
        <v>391</v>
      </c>
      <c r="C296" s="11" t="s">
        <v>396</v>
      </c>
      <c r="D296" s="11" t="s">
        <v>204</v>
      </c>
      <c r="E296" s="12">
        <v>89100</v>
      </c>
      <c r="F296" s="65" t="b">
        <f t="shared" si="12"/>
        <v>1</v>
      </c>
      <c r="G296" s="16" t="s">
        <v>396</v>
      </c>
      <c r="H296" s="16" t="s">
        <v>204</v>
      </c>
      <c r="I296" s="66">
        <v>89100</v>
      </c>
      <c r="J296" s="82" t="b">
        <f t="shared" si="13"/>
        <v>1</v>
      </c>
      <c r="K296" s="65" t="b">
        <f t="shared" si="14"/>
        <v>1</v>
      </c>
    </row>
    <row r="297" spans="2:11">
      <c r="B297" s="23" t="s">
        <v>215</v>
      </c>
      <c r="C297" s="11" t="s">
        <v>219</v>
      </c>
      <c r="D297" s="11" t="s">
        <v>218</v>
      </c>
      <c r="E297" s="12">
        <v>65000</v>
      </c>
      <c r="F297" s="65" t="b">
        <f t="shared" si="12"/>
        <v>1</v>
      </c>
      <c r="G297" s="16" t="s">
        <v>219</v>
      </c>
      <c r="H297" s="16" t="s">
        <v>218</v>
      </c>
      <c r="I297" s="66">
        <v>65000</v>
      </c>
      <c r="J297" s="82" t="b">
        <f t="shared" si="13"/>
        <v>1</v>
      </c>
      <c r="K297" s="65" t="b">
        <f t="shared" si="14"/>
        <v>1</v>
      </c>
    </row>
    <row r="298" spans="2:11">
      <c r="B298" s="23" t="s">
        <v>139</v>
      </c>
      <c r="C298" s="11" t="s">
        <v>160</v>
      </c>
      <c r="D298" s="11" t="s">
        <v>159</v>
      </c>
      <c r="E298" s="12">
        <v>30000</v>
      </c>
      <c r="F298" s="65" t="b">
        <f t="shared" si="12"/>
        <v>1</v>
      </c>
      <c r="G298" s="16" t="s">
        <v>160</v>
      </c>
      <c r="H298" s="16" t="s">
        <v>159</v>
      </c>
      <c r="I298" s="66">
        <v>30000</v>
      </c>
      <c r="J298" s="82" t="b">
        <f t="shared" si="13"/>
        <v>1</v>
      </c>
      <c r="K298" s="65" t="b">
        <f t="shared" si="14"/>
        <v>1</v>
      </c>
    </row>
    <row r="299" spans="2:11">
      <c r="B299" s="23" t="s">
        <v>361</v>
      </c>
      <c r="C299" s="11" t="s">
        <v>817</v>
      </c>
      <c r="D299" s="11" t="s">
        <v>312</v>
      </c>
      <c r="E299" s="12">
        <v>34500</v>
      </c>
      <c r="F299" s="65" t="b">
        <f t="shared" si="12"/>
        <v>1</v>
      </c>
      <c r="G299" s="16" t="s">
        <v>817</v>
      </c>
      <c r="H299" s="16" t="s">
        <v>312</v>
      </c>
      <c r="I299" s="66">
        <v>34500</v>
      </c>
      <c r="J299" s="82" t="b">
        <f t="shared" si="13"/>
        <v>1</v>
      </c>
      <c r="K299" s="65" t="b">
        <f t="shared" si="14"/>
        <v>1</v>
      </c>
    </row>
    <row r="300" spans="2:11">
      <c r="B300" s="23" t="s">
        <v>319</v>
      </c>
      <c r="C300" s="11" t="s">
        <v>455</v>
      </c>
      <c r="D300" s="11" t="s">
        <v>180</v>
      </c>
      <c r="E300" s="12">
        <v>22000</v>
      </c>
      <c r="F300" s="65" t="b">
        <f t="shared" si="12"/>
        <v>1</v>
      </c>
      <c r="G300" s="16" t="s">
        <v>455</v>
      </c>
      <c r="H300" s="16" t="s">
        <v>180</v>
      </c>
      <c r="I300" s="66">
        <v>22000</v>
      </c>
      <c r="J300" s="82" t="b">
        <f t="shared" si="13"/>
        <v>1</v>
      </c>
      <c r="K300" s="65" t="b">
        <f t="shared" si="14"/>
        <v>1</v>
      </c>
    </row>
    <row r="301" spans="2:11">
      <c r="B301" s="23" t="s">
        <v>24</v>
      </c>
      <c r="C301" s="36" t="s">
        <v>37</v>
      </c>
      <c r="D301" s="36" t="s">
        <v>38</v>
      </c>
      <c r="E301" s="28">
        <v>50401</v>
      </c>
      <c r="F301" s="65" t="b">
        <f t="shared" si="12"/>
        <v>1</v>
      </c>
      <c r="G301" s="16" t="s">
        <v>37</v>
      </c>
      <c r="H301" s="16" t="s">
        <v>38</v>
      </c>
      <c r="I301" s="66">
        <v>50401</v>
      </c>
      <c r="J301" s="82" t="b">
        <f t="shared" si="13"/>
        <v>1</v>
      </c>
      <c r="K301" s="65" t="b">
        <f t="shared" si="14"/>
        <v>1</v>
      </c>
    </row>
    <row r="302" spans="2:11">
      <c r="B302" s="23" t="s">
        <v>302</v>
      </c>
      <c r="C302" s="11" t="s">
        <v>515</v>
      </c>
      <c r="D302" s="11" t="s">
        <v>312</v>
      </c>
      <c r="E302" s="12">
        <v>34500</v>
      </c>
      <c r="F302" s="65" t="b">
        <f t="shared" si="12"/>
        <v>1</v>
      </c>
      <c r="G302" s="16" t="s">
        <v>515</v>
      </c>
      <c r="H302" s="16" t="s">
        <v>312</v>
      </c>
      <c r="I302" s="66">
        <v>34500</v>
      </c>
      <c r="J302" s="82" t="b">
        <f t="shared" si="13"/>
        <v>1</v>
      </c>
      <c r="K302" s="65" t="b">
        <f t="shared" si="14"/>
        <v>1</v>
      </c>
    </row>
    <row r="303" spans="2:11">
      <c r="B303" s="23" t="s">
        <v>319</v>
      </c>
      <c r="C303" s="11" t="s">
        <v>666</v>
      </c>
      <c r="D303" s="11" t="s">
        <v>184</v>
      </c>
      <c r="E303" s="12">
        <v>22000</v>
      </c>
      <c r="F303" s="65" t="b">
        <f t="shared" si="12"/>
        <v>1</v>
      </c>
      <c r="G303" s="16" t="s">
        <v>666</v>
      </c>
      <c r="H303" s="16" t="s">
        <v>184</v>
      </c>
      <c r="I303" s="66">
        <v>22000</v>
      </c>
      <c r="J303" s="82" t="b">
        <f t="shared" si="13"/>
        <v>1</v>
      </c>
      <c r="K303" s="65" t="b">
        <f t="shared" si="14"/>
        <v>1</v>
      </c>
    </row>
    <row r="304" spans="2:11">
      <c r="B304" s="23" t="s">
        <v>319</v>
      </c>
      <c r="C304" s="11" t="s">
        <v>645</v>
      </c>
      <c r="D304" s="11" t="s">
        <v>164</v>
      </c>
      <c r="E304" s="12">
        <v>22000</v>
      </c>
      <c r="F304" s="65" t="b">
        <f t="shared" si="12"/>
        <v>1</v>
      </c>
      <c r="G304" s="16" t="s">
        <v>645</v>
      </c>
      <c r="H304" s="16" t="s">
        <v>164</v>
      </c>
      <c r="I304" s="66">
        <v>22000</v>
      </c>
      <c r="J304" s="82" t="b">
        <f t="shared" si="13"/>
        <v>1</v>
      </c>
      <c r="K304" s="65" t="b">
        <f t="shared" si="14"/>
        <v>1</v>
      </c>
    </row>
    <row r="305" spans="2:11">
      <c r="B305" s="23" t="s">
        <v>361</v>
      </c>
      <c r="C305" s="11" t="s">
        <v>477</v>
      </c>
      <c r="D305" s="11" t="s">
        <v>312</v>
      </c>
      <c r="E305" s="12">
        <v>34500</v>
      </c>
      <c r="F305" s="65" t="b">
        <f t="shared" si="12"/>
        <v>1</v>
      </c>
      <c r="G305" s="16" t="s">
        <v>477</v>
      </c>
      <c r="H305" s="16" t="s">
        <v>312</v>
      </c>
      <c r="I305" s="66">
        <v>34500</v>
      </c>
      <c r="J305" s="82" t="b">
        <f t="shared" si="13"/>
        <v>1</v>
      </c>
      <c r="K305" s="65" t="b">
        <f t="shared" si="14"/>
        <v>1</v>
      </c>
    </row>
    <row r="306" spans="2:11">
      <c r="B306" s="23" t="s">
        <v>361</v>
      </c>
      <c r="C306" s="36" t="s">
        <v>686</v>
      </c>
      <c r="D306" s="36" t="s">
        <v>365</v>
      </c>
      <c r="E306" s="28">
        <v>51161.51</v>
      </c>
      <c r="F306" s="65" t="b">
        <f t="shared" si="12"/>
        <v>1</v>
      </c>
      <c r="G306" s="16" t="s">
        <v>686</v>
      </c>
      <c r="H306" s="16" t="s">
        <v>365</v>
      </c>
      <c r="I306" s="66">
        <v>51161.51</v>
      </c>
      <c r="J306" s="82" t="b">
        <f t="shared" si="13"/>
        <v>1</v>
      </c>
      <c r="K306" s="65" t="b">
        <f t="shared" si="14"/>
        <v>1</v>
      </c>
    </row>
    <row r="307" spans="2:11">
      <c r="B307" s="23" t="s">
        <v>319</v>
      </c>
      <c r="C307" s="11" t="s">
        <v>871</v>
      </c>
      <c r="D307" s="11" t="s">
        <v>164</v>
      </c>
      <c r="E307" s="12">
        <v>22000</v>
      </c>
      <c r="F307" s="65" t="b">
        <f t="shared" si="12"/>
        <v>1</v>
      </c>
      <c r="G307" s="16" t="s">
        <v>871</v>
      </c>
      <c r="H307" s="16" t="s">
        <v>164</v>
      </c>
      <c r="I307" s="66">
        <v>22000</v>
      </c>
      <c r="J307" s="82" t="b">
        <f t="shared" si="13"/>
        <v>1</v>
      </c>
      <c r="K307" s="65" t="b">
        <f t="shared" si="14"/>
        <v>1</v>
      </c>
    </row>
    <row r="308" spans="2:11">
      <c r="B308" s="23" t="s">
        <v>361</v>
      </c>
      <c r="C308" s="11" t="s">
        <v>374</v>
      </c>
      <c r="D308" s="11" t="s">
        <v>36</v>
      </c>
      <c r="E308" s="12">
        <v>30000</v>
      </c>
      <c r="F308" s="65" t="b">
        <f t="shared" si="12"/>
        <v>1</v>
      </c>
      <c r="G308" s="16" t="s">
        <v>374</v>
      </c>
      <c r="H308" s="16" t="s">
        <v>36</v>
      </c>
      <c r="I308" s="66">
        <v>30000</v>
      </c>
      <c r="J308" s="82" t="b">
        <f t="shared" si="13"/>
        <v>1</v>
      </c>
      <c r="K308" s="65" t="b">
        <f t="shared" si="14"/>
        <v>1</v>
      </c>
    </row>
    <row r="309" spans="2:11">
      <c r="B309" s="23" t="s">
        <v>87</v>
      </c>
      <c r="C309" s="11" t="s">
        <v>96</v>
      </c>
      <c r="D309" s="11" t="s">
        <v>91</v>
      </c>
      <c r="E309" s="12">
        <v>45000</v>
      </c>
      <c r="F309" s="65" t="b">
        <f t="shared" si="12"/>
        <v>1</v>
      </c>
      <c r="G309" s="16" t="s">
        <v>96</v>
      </c>
      <c r="H309" s="16" t="s">
        <v>91</v>
      </c>
      <c r="I309" s="66">
        <v>45000</v>
      </c>
      <c r="J309" s="82" t="b">
        <f t="shared" si="13"/>
        <v>1</v>
      </c>
      <c r="K309" s="65" t="b">
        <f t="shared" si="14"/>
        <v>1</v>
      </c>
    </row>
    <row r="310" spans="2:11">
      <c r="B310" s="23" t="s">
        <v>276</v>
      </c>
      <c r="C310" s="11" t="s">
        <v>277</v>
      </c>
      <c r="D310" s="11" t="s">
        <v>42</v>
      </c>
      <c r="E310" s="12">
        <v>80000</v>
      </c>
      <c r="F310" s="65" t="b">
        <f t="shared" si="12"/>
        <v>1</v>
      </c>
      <c r="G310" s="16" t="s">
        <v>277</v>
      </c>
      <c r="H310" s="16" t="s">
        <v>42</v>
      </c>
      <c r="I310" s="66">
        <v>80000</v>
      </c>
      <c r="J310" s="82" t="b">
        <f t="shared" si="13"/>
        <v>1</v>
      </c>
      <c r="K310" s="65" t="b">
        <f t="shared" si="14"/>
        <v>1</v>
      </c>
    </row>
    <row r="311" spans="2:11">
      <c r="B311" s="23" t="s">
        <v>361</v>
      </c>
      <c r="C311" s="36" t="s">
        <v>677</v>
      </c>
      <c r="D311" s="36" t="s">
        <v>365</v>
      </c>
      <c r="E311" s="28">
        <v>72688</v>
      </c>
      <c r="F311" s="65" t="b">
        <f t="shared" si="12"/>
        <v>1</v>
      </c>
      <c r="G311" s="16" t="s">
        <v>677</v>
      </c>
      <c r="H311" s="16" t="s">
        <v>365</v>
      </c>
      <c r="I311" s="66">
        <v>72688</v>
      </c>
      <c r="J311" s="82" t="b">
        <f t="shared" si="13"/>
        <v>1</v>
      </c>
      <c r="K311" s="65" t="b">
        <f t="shared" si="14"/>
        <v>1</v>
      </c>
    </row>
    <row r="312" spans="2:11">
      <c r="B312" s="23" t="s">
        <v>319</v>
      </c>
      <c r="C312" s="11" t="s">
        <v>543</v>
      </c>
      <c r="D312" s="11" t="s">
        <v>164</v>
      </c>
      <c r="E312" s="12">
        <v>22000</v>
      </c>
      <c r="F312" s="65" t="b">
        <f t="shared" si="12"/>
        <v>1</v>
      </c>
      <c r="G312" s="16" t="s">
        <v>543</v>
      </c>
      <c r="H312" s="16" t="s">
        <v>164</v>
      </c>
      <c r="I312" s="66">
        <v>22000</v>
      </c>
      <c r="J312" s="82" t="b">
        <f t="shared" si="13"/>
        <v>1</v>
      </c>
      <c r="K312" s="65" t="b">
        <f t="shared" si="14"/>
        <v>1</v>
      </c>
    </row>
    <row r="313" spans="2:11">
      <c r="B313" s="23" t="s">
        <v>302</v>
      </c>
      <c r="C313" s="36" t="s">
        <v>608</v>
      </c>
      <c r="D313" s="36" t="s">
        <v>609</v>
      </c>
      <c r="E313" s="28">
        <v>115000</v>
      </c>
      <c r="F313" s="65" t="b">
        <f t="shared" si="12"/>
        <v>1</v>
      </c>
      <c r="G313" s="16" t="s">
        <v>608</v>
      </c>
      <c r="H313" s="16" t="s">
        <v>981</v>
      </c>
      <c r="I313" s="66">
        <v>115000</v>
      </c>
      <c r="J313" s="83" t="b">
        <f t="shared" si="13"/>
        <v>0</v>
      </c>
      <c r="K313" s="65" t="b">
        <f t="shared" si="14"/>
        <v>1</v>
      </c>
    </row>
    <row r="314" spans="2:11">
      <c r="B314" s="23" t="s">
        <v>139</v>
      </c>
      <c r="C314" s="11" t="s">
        <v>938</v>
      </c>
      <c r="D314" s="11" t="s">
        <v>164</v>
      </c>
      <c r="E314" s="12">
        <v>22000</v>
      </c>
      <c r="F314" s="65" t="b">
        <f t="shared" si="12"/>
        <v>1</v>
      </c>
      <c r="G314" s="16" t="s">
        <v>938</v>
      </c>
      <c r="H314" s="16" t="s">
        <v>164</v>
      </c>
      <c r="I314" s="66">
        <v>22000</v>
      </c>
      <c r="J314" s="82" t="b">
        <f t="shared" si="13"/>
        <v>1</v>
      </c>
      <c r="K314" s="65" t="b">
        <f t="shared" si="14"/>
        <v>1</v>
      </c>
    </row>
    <row r="315" spans="2:11">
      <c r="B315" s="23" t="s">
        <v>302</v>
      </c>
      <c r="C315" s="11" t="s">
        <v>412</v>
      </c>
      <c r="D315" s="11" t="s">
        <v>413</v>
      </c>
      <c r="E315" s="12">
        <v>43287.68</v>
      </c>
      <c r="F315" s="65" t="b">
        <f t="shared" si="12"/>
        <v>1</v>
      </c>
      <c r="G315" s="16" t="s">
        <v>412</v>
      </c>
      <c r="H315" s="16" t="s">
        <v>413</v>
      </c>
      <c r="I315" s="66">
        <v>43287.68</v>
      </c>
      <c r="J315" s="82" t="b">
        <f t="shared" si="13"/>
        <v>1</v>
      </c>
      <c r="K315" s="65" t="b">
        <f t="shared" si="14"/>
        <v>1</v>
      </c>
    </row>
    <row r="316" spans="2:11">
      <c r="B316" s="23" t="s">
        <v>361</v>
      </c>
      <c r="C316" s="36" t="s">
        <v>572</v>
      </c>
      <c r="D316" s="36" t="s">
        <v>365</v>
      </c>
      <c r="E316" s="28">
        <v>77630.100000000006</v>
      </c>
      <c r="F316" s="65" t="b">
        <f t="shared" si="12"/>
        <v>1</v>
      </c>
      <c r="G316" s="16" t="s">
        <v>572</v>
      </c>
      <c r="H316" s="16" t="s">
        <v>365</v>
      </c>
      <c r="I316" s="66">
        <v>77630.100000000006</v>
      </c>
      <c r="J316" s="82" t="b">
        <f t="shared" si="13"/>
        <v>1</v>
      </c>
      <c r="K316" s="65" t="b">
        <f t="shared" si="14"/>
        <v>1</v>
      </c>
    </row>
    <row r="317" spans="2:11">
      <c r="B317" s="23" t="s">
        <v>300</v>
      </c>
      <c r="C317" s="11" t="s">
        <v>707</v>
      </c>
      <c r="D317" s="11" t="s">
        <v>121</v>
      </c>
      <c r="E317" s="12">
        <v>45000</v>
      </c>
      <c r="F317" s="65" t="b">
        <f t="shared" si="12"/>
        <v>1</v>
      </c>
      <c r="G317" s="16" t="s">
        <v>707</v>
      </c>
      <c r="H317" s="16" t="s">
        <v>121</v>
      </c>
      <c r="I317" s="66">
        <v>45000</v>
      </c>
      <c r="J317" s="82" t="b">
        <f t="shared" si="13"/>
        <v>1</v>
      </c>
      <c r="K317" s="65" t="b">
        <f t="shared" si="14"/>
        <v>1</v>
      </c>
    </row>
    <row r="318" spans="2:11">
      <c r="B318" s="23" t="s">
        <v>302</v>
      </c>
      <c r="C318" s="36" t="s">
        <v>303</v>
      </c>
      <c r="D318" s="36" t="s">
        <v>235</v>
      </c>
      <c r="E318" s="28">
        <v>116276.16</v>
      </c>
      <c r="F318" s="65" t="b">
        <f t="shared" si="12"/>
        <v>1</v>
      </c>
      <c r="G318" s="16" t="s">
        <v>303</v>
      </c>
      <c r="H318" s="16" t="s">
        <v>235</v>
      </c>
      <c r="I318" s="66">
        <v>116276.16</v>
      </c>
      <c r="J318" s="82" t="b">
        <f t="shared" si="13"/>
        <v>1</v>
      </c>
      <c r="K318" s="65" t="b">
        <f t="shared" si="14"/>
        <v>1</v>
      </c>
    </row>
    <row r="319" spans="2:11">
      <c r="B319" s="23" t="s">
        <v>388</v>
      </c>
      <c r="C319" s="11" t="s">
        <v>389</v>
      </c>
      <c r="D319" s="11" t="s">
        <v>390</v>
      </c>
      <c r="E319" s="12">
        <v>55000</v>
      </c>
      <c r="F319" s="65" t="b">
        <f t="shared" si="12"/>
        <v>1</v>
      </c>
      <c r="G319" s="16" t="s">
        <v>389</v>
      </c>
      <c r="H319" s="16" t="s">
        <v>982</v>
      </c>
      <c r="I319" s="66">
        <v>55000</v>
      </c>
      <c r="J319" s="83" t="b">
        <f t="shared" si="13"/>
        <v>0</v>
      </c>
      <c r="K319" s="65" t="b">
        <f t="shared" si="14"/>
        <v>1</v>
      </c>
    </row>
    <row r="320" spans="2:11">
      <c r="B320" s="23" t="s">
        <v>361</v>
      </c>
      <c r="C320" s="11" t="s">
        <v>583</v>
      </c>
      <c r="D320" s="11" t="s">
        <v>312</v>
      </c>
      <c r="E320" s="12">
        <v>35557.730000000003</v>
      </c>
      <c r="F320" s="65" t="b">
        <f t="shared" si="12"/>
        <v>1</v>
      </c>
      <c r="G320" s="16" t="s">
        <v>583</v>
      </c>
      <c r="H320" s="16" t="s">
        <v>312</v>
      </c>
      <c r="I320" s="66">
        <v>35557.730000000003</v>
      </c>
      <c r="J320" s="82" t="b">
        <f t="shared" si="13"/>
        <v>1</v>
      </c>
      <c r="K320" s="65" t="b">
        <f t="shared" si="14"/>
        <v>1</v>
      </c>
    </row>
    <row r="321" spans="2:11">
      <c r="B321" s="23" t="s">
        <v>319</v>
      </c>
      <c r="C321" s="11" t="s">
        <v>460</v>
      </c>
      <c r="D321" s="11" t="s">
        <v>184</v>
      </c>
      <c r="E321" s="12">
        <v>22000</v>
      </c>
      <c r="F321" s="65" t="b">
        <f t="shared" si="12"/>
        <v>1</v>
      </c>
      <c r="G321" s="16" t="s">
        <v>460</v>
      </c>
      <c r="H321" s="16" t="s">
        <v>184</v>
      </c>
      <c r="I321" s="66">
        <v>22000</v>
      </c>
      <c r="J321" s="82" t="b">
        <f t="shared" si="13"/>
        <v>1</v>
      </c>
      <c r="K321" s="65" t="b">
        <f t="shared" si="14"/>
        <v>1</v>
      </c>
    </row>
    <row r="322" spans="2:11">
      <c r="B322" s="23" t="s">
        <v>111</v>
      </c>
      <c r="C322" s="11" t="s">
        <v>112</v>
      </c>
      <c r="D322" s="11" t="s">
        <v>951</v>
      </c>
      <c r="E322" s="12">
        <v>149500</v>
      </c>
      <c r="F322" s="65" t="b">
        <f t="shared" si="12"/>
        <v>1</v>
      </c>
      <c r="G322" s="16" t="s">
        <v>112</v>
      </c>
      <c r="H322" s="16" t="s">
        <v>983</v>
      </c>
      <c r="I322" s="66">
        <v>149500</v>
      </c>
      <c r="J322" s="83" t="b">
        <f t="shared" si="13"/>
        <v>0</v>
      </c>
      <c r="K322" s="65" t="b">
        <f t="shared" si="14"/>
        <v>1</v>
      </c>
    </row>
    <row r="323" spans="2:11">
      <c r="B323" s="23" t="s">
        <v>87</v>
      </c>
      <c r="C323" s="11" t="s">
        <v>92</v>
      </c>
      <c r="D323" s="11" t="s">
        <v>93</v>
      </c>
      <c r="E323" s="12">
        <v>65000</v>
      </c>
      <c r="F323" s="65" t="b">
        <f t="shared" ref="F323:F386" si="15">G323=C323</f>
        <v>1</v>
      </c>
      <c r="G323" s="16" t="s">
        <v>92</v>
      </c>
      <c r="H323" s="16" t="s">
        <v>93</v>
      </c>
      <c r="I323" s="66">
        <v>65000</v>
      </c>
      <c r="J323" s="82" t="b">
        <f t="shared" ref="J323:J386" si="16">H323=D323</f>
        <v>1</v>
      </c>
      <c r="K323" s="65" t="b">
        <f t="shared" ref="K323:K386" si="17">I323=E323</f>
        <v>1</v>
      </c>
    </row>
    <row r="324" spans="2:11">
      <c r="B324" s="23" t="s">
        <v>98</v>
      </c>
      <c r="C324" s="11" t="s">
        <v>107</v>
      </c>
      <c r="D324" s="11" t="s">
        <v>108</v>
      </c>
      <c r="E324" s="12">
        <v>36750</v>
      </c>
      <c r="F324" s="65" t="b">
        <f t="shared" si="15"/>
        <v>1</v>
      </c>
      <c r="G324" s="16" t="s">
        <v>107</v>
      </c>
      <c r="H324" s="16" t="s">
        <v>108</v>
      </c>
      <c r="I324" s="66">
        <v>36750</v>
      </c>
      <c r="J324" s="82" t="b">
        <f t="shared" si="16"/>
        <v>1</v>
      </c>
      <c r="K324" s="65" t="b">
        <f t="shared" si="17"/>
        <v>1</v>
      </c>
    </row>
    <row r="325" spans="2:11">
      <c r="B325" s="23" t="s">
        <v>302</v>
      </c>
      <c r="C325" s="11" t="s">
        <v>620</v>
      </c>
      <c r="D325" s="11" t="s">
        <v>110</v>
      </c>
      <c r="E325" s="12">
        <v>30000</v>
      </c>
      <c r="F325" s="65" t="b">
        <f t="shared" si="15"/>
        <v>1</v>
      </c>
      <c r="G325" s="16" t="s">
        <v>620</v>
      </c>
      <c r="H325" s="16" t="s">
        <v>110</v>
      </c>
      <c r="I325" s="66">
        <v>30000</v>
      </c>
      <c r="J325" s="82" t="b">
        <f t="shared" si="16"/>
        <v>1</v>
      </c>
      <c r="K325" s="65" t="b">
        <f t="shared" si="17"/>
        <v>1</v>
      </c>
    </row>
    <row r="326" spans="2:11">
      <c r="B326" s="23" t="s">
        <v>63</v>
      </c>
      <c r="C326" s="11" t="s">
        <v>67</v>
      </c>
      <c r="D326" s="11" t="s">
        <v>948</v>
      </c>
      <c r="E326" s="12">
        <v>65000</v>
      </c>
      <c r="F326" s="65" t="b">
        <f t="shared" si="15"/>
        <v>1</v>
      </c>
      <c r="G326" s="16" t="s">
        <v>67</v>
      </c>
      <c r="H326" s="16" t="s">
        <v>980</v>
      </c>
      <c r="I326" s="66">
        <v>65000</v>
      </c>
      <c r="J326" s="83" t="b">
        <f t="shared" si="16"/>
        <v>0</v>
      </c>
      <c r="K326" s="65" t="b">
        <f t="shared" si="17"/>
        <v>1</v>
      </c>
    </row>
    <row r="327" spans="2:11">
      <c r="B327" s="23" t="s">
        <v>111</v>
      </c>
      <c r="C327" s="11" t="s">
        <v>113</v>
      </c>
      <c r="D327" s="11" t="s">
        <v>937</v>
      </c>
      <c r="E327" s="12">
        <v>65000</v>
      </c>
      <c r="F327" s="65" t="b">
        <f t="shared" si="15"/>
        <v>1</v>
      </c>
      <c r="G327" s="16" t="s">
        <v>113</v>
      </c>
      <c r="H327" s="16" t="s">
        <v>937</v>
      </c>
      <c r="I327" s="66">
        <v>65000</v>
      </c>
      <c r="J327" s="82" t="b">
        <f t="shared" si="16"/>
        <v>1</v>
      </c>
      <c r="K327" s="65" t="b">
        <f t="shared" si="17"/>
        <v>1</v>
      </c>
    </row>
    <row r="328" spans="2:11">
      <c r="B328" s="23" t="s">
        <v>319</v>
      </c>
      <c r="C328" s="11" t="s">
        <v>897</v>
      </c>
      <c r="D328" s="11" t="s">
        <v>184</v>
      </c>
      <c r="E328" s="12">
        <v>22000</v>
      </c>
      <c r="F328" s="65" t="b">
        <f t="shared" si="15"/>
        <v>1</v>
      </c>
      <c r="G328" s="16" t="s">
        <v>897</v>
      </c>
      <c r="H328" s="16" t="s">
        <v>184</v>
      </c>
      <c r="I328" s="66">
        <v>22000</v>
      </c>
      <c r="J328" s="82" t="b">
        <f t="shared" si="16"/>
        <v>1</v>
      </c>
      <c r="K328" s="65" t="b">
        <f t="shared" si="17"/>
        <v>1</v>
      </c>
    </row>
    <row r="329" spans="2:11">
      <c r="B329" s="23" t="s">
        <v>319</v>
      </c>
      <c r="C329" s="11" t="s">
        <v>544</v>
      </c>
      <c r="D329" s="11" t="s">
        <v>164</v>
      </c>
      <c r="E329" s="12">
        <v>22000</v>
      </c>
      <c r="F329" s="65" t="b">
        <f t="shared" si="15"/>
        <v>1</v>
      </c>
      <c r="G329" s="16" t="s">
        <v>544</v>
      </c>
      <c r="H329" s="16" t="s">
        <v>164</v>
      </c>
      <c r="I329" s="66">
        <v>22000</v>
      </c>
      <c r="J329" s="82" t="b">
        <f t="shared" si="16"/>
        <v>1</v>
      </c>
      <c r="K329" s="65" t="b">
        <f t="shared" si="17"/>
        <v>1</v>
      </c>
    </row>
    <row r="330" spans="2:11">
      <c r="B330" s="23" t="s">
        <v>139</v>
      </c>
      <c r="C330" s="11" t="s">
        <v>169</v>
      </c>
      <c r="D330" s="11" t="s">
        <v>164</v>
      </c>
      <c r="E330" s="12">
        <v>22000</v>
      </c>
      <c r="F330" s="65" t="b">
        <f t="shared" si="15"/>
        <v>1</v>
      </c>
      <c r="G330" s="16" t="s">
        <v>169</v>
      </c>
      <c r="H330" s="16" t="s">
        <v>164</v>
      </c>
      <c r="I330" s="66">
        <v>22000</v>
      </c>
      <c r="J330" s="82" t="b">
        <f t="shared" si="16"/>
        <v>1</v>
      </c>
      <c r="K330" s="65" t="b">
        <f t="shared" si="17"/>
        <v>1</v>
      </c>
    </row>
    <row r="331" spans="2:11">
      <c r="B331" s="23" t="s">
        <v>302</v>
      </c>
      <c r="C331" s="11" t="s">
        <v>316</v>
      </c>
      <c r="D331" s="11" t="s">
        <v>36</v>
      </c>
      <c r="E331" s="12">
        <v>30000</v>
      </c>
      <c r="F331" s="65" t="b">
        <f t="shared" si="15"/>
        <v>1</v>
      </c>
      <c r="G331" s="16" t="s">
        <v>316</v>
      </c>
      <c r="H331" s="16" t="s">
        <v>36</v>
      </c>
      <c r="I331" s="66">
        <v>30000</v>
      </c>
      <c r="J331" s="82" t="b">
        <f t="shared" si="16"/>
        <v>1</v>
      </c>
      <c r="K331" s="65" t="b">
        <f t="shared" si="17"/>
        <v>1</v>
      </c>
    </row>
    <row r="332" spans="2:11">
      <c r="B332" s="23" t="s">
        <v>319</v>
      </c>
      <c r="C332" s="36" t="s">
        <v>623</v>
      </c>
      <c r="D332" s="36" t="s">
        <v>38</v>
      </c>
      <c r="E332" s="28">
        <v>34000</v>
      </c>
      <c r="F332" s="65" t="b">
        <f t="shared" si="15"/>
        <v>1</v>
      </c>
      <c r="G332" s="16" t="s">
        <v>623</v>
      </c>
      <c r="H332" s="16" t="s">
        <v>38</v>
      </c>
      <c r="I332" s="66">
        <v>34000</v>
      </c>
      <c r="J332" s="82" t="b">
        <f t="shared" si="16"/>
        <v>1</v>
      </c>
      <c r="K332" s="65" t="b">
        <f t="shared" si="17"/>
        <v>1</v>
      </c>
    </row>
    <row r="333" spans="2:11">
      <c r="B333" s="23" t="s">
        <v>319</v>
      </c>
      <c r="C333" s="11" t="s">
        <v>668</v>
      </c>
      <c r="D333" s="11" t="s">
        <v>186</v>
      </c>
      <c r="E333" s="12">
        <v>22000</v>
      </c>
      <c r="F333" s="65" t="b">
        <f t="shared" si="15"/>
        <v>1</v>
      </c>
      <c r="G333" s="16" t="s">
        <v>668</v>
      </c>
      <c r="H333" s="16" t="s">
        <v>186</v>
      </c>
      <c r="I333" s="66">
        <v>22000</v>
      </c>
      <c r="J333" s="82" t="b">
        <f t="shared" si="16"/>
        <v>1</v>
      </c>
      <c r="K333" s="65" t="b">
        <f t="shared" si="17"/>
        <v>1</v>
      </c>
    </row>
    <row r="334" spans="2:11">
      <c r="B334" s="23" t="s">
        <v>205</v>
      </c>
      <c r="C334" s="11" t="s">
        <v>206</v>
      </c>
      <c r="D334" s="11" t="s">
        <v>57</v>
      </c>
      <c r="E334" s="12">
        <v>51750</v>
      </c>
      <c r="F334" s="65" t="b">
        <f t="shared" si="15"/>
        <v>1</v>
      </c>
      <c r="G334" s="16" t="s">
        <v>206</v>
      </c>
      <c r="H334" s="16" t="s">
        <v>57</v>
      </c>
      <c r="I334" s="66">
        <v>51750</v>
      </c>
      <c r="J334" s="82" t="b">
        <f t="shared" si="16"/>
        <v>1</v>
      </c>
      <c r="K334" s="65" t="b">
        <f t="shared" si="17"/>
        <v>1</v>
      </c>
    </row>
    <row r="335" spans="2:11">
      <c r="B335" s="23" t="s">
        <v>222</v>
      </c>
      <c r="C335" s="11" t="s">
        <v>223</v>
      </c>
      <c r="D335" s="11" t="s">
        <v>952</v>
      </c>
      <c r="E335" s="12">
        <v>65000</v>
      </c>
      <c r="F335" s="65" t="b">
        <f t="shared" si="15"/>
        <v>1</v>
      </c>
      <c r="G335" s="16" t="s">
        <v>223</v>
      </c>
      <c r="H335" s="16" t="s">
        <v>984</v>
      </c>
      <c r="I335" s="66">
        <v>65000</v>
      </c>
      <c r="J335" s="83" t="b">
        <f t="shared" si="16"/>
        <v>0</v>
      </c>
      <c r="K335" s="65" t="b">
        <f t="shared" si="17"/>
        <v>1</v>
      </c>
    </row>
    <row r="336" spans="2:11">
      <c r="B336" s="23" t="s">
        <v>302</v>
      </c>
      <c r="C336" s="11" t="s">
        <v>307</v>
      </c>
      <c r="D336" s="11" t="s">
        <v>308</v>
      </c>
      <c r="E336" s="12">
        <v>45000</v>
      </c>
      <c r="F336" s="65" t="b">
        <f t="shared" si="15"/>
        <v>1</v>
      </c>
      <c r="G336" s="16" t="s">
        <v>307</v>
      </c>
      <c r="H336" s="16" t="s">
        <v>308</v>
      </c>
      <c r="I336" s="66">
        <v>45000</v>
      </c>
      <c r="J336" s="82" t="b">
        <f t="shared" si="16"/>
        <v>1</v>
      </c>
      <c r="K336" s="65" t="b">
        <f t="shared" si="17"/>
        <v>1</v>
      </c>
    </row>
    <row r="337" spans="2:11">
      <c r="B337" s="23" t="s">
        <v>361</v>
      </c>
      <c r="C337" s="36" t="s">
        <v>678</v>
      </c>
      <c r="D337" s="36" t="s">
        <v>365</v>
      </c>
      <c r="E337" s="28">
        <v>72688</v>
      </c>
      <c r="F337" s="65" t="b">
        <f t="shared" si="15"/>
        <v>1</v>
      </c>
      <c r="G337" s="16" t="s">
        <v>678</v>
      </c>
      <c r="H337" s="16" t="s">
        <v>365</v>
      </c>
      <c r="I337" s="66">
        <v>72688</v>
      </c>
      <c r="J337" s="82" t="b">
        <f t="shared" si="16"/>
        <v>1</v>
      </c>
      <c r="K337" s="65" t="b">
        <f t="shared" si="17"/>
        <v>1</v>
      </c>
    </row>
    <row r="338" spans="2:11">
      <c r="B338" s="23" t="s">
        <v>319</v>
      </c>
      <c r="C338" s="11" t="s">
        <v>725</v>
      </c>
      <c r="D338" s="11" t="s">
        <v>38</v>
      </c>
      <c r="E338" s="12">
        <v>34000</v>
      </c>
      <c r="F338" s="65" t="b">
        <f t="shared" si="15"/>
        <v>1</v>
      </c>
      <c r="G338" s="16" t="s">
        <v>725</v>
      </c>
      <c r="H338" s="16" t="s">
        <v>38</v>
      </c>
      <c r="I338" s="66">
        <v>34000</v>
      </c>
      <c r="J338" s="82" t="b">
        <f t="shared" si="16"/>
        <v>1</v>
      </c>
      <c r="K338" s="65" t="b">
        <f t="shared" si="17"/>
        <v>1</v>
      </c>
    </row>
    <row r="339" spans="2:11">
      <c r="B339" s="23" t="s">
        <v>293</v>
      </c>
      <c r="C339" s="36" t="s">
        <v>842</v>
      </c>
      <c r="D339" s="36" t="s">
        <v>286</v>
      </c>
      <c r="E339" s="28">
        <v>195500</v>
      </c>
      <c r="F339" s="65" t="b">
        <f t="shared" si="15"/>
        <v>1</v>
      </c>
      <c r="G339" s="16" t="s">
        <v>842</v>
      </c>
      <c r="H339" s="16" t="s">
        <v>286</v>
      </c>
      <c r="I339" s="66">
        <v>195500</v>
      </c>
      <c r="J339" s="82" t="b">
        <f t="shared" si="16"/>
        <v>1</v>
      </c>
      <c r="K339" s="65" t="b">
        <f t="shared" si="17"/>
        <v>1</v>
      </c>
    </row>
    <row r="340" spans="2:11">
      <c r="B340" s="23" t="s">
        <v>319</v>
      </c>
      <c r="C340" s="11" t="s">
        <v>669</v>
      </c>
      <c r="D340" s="11" t="s">
        <v>186</v>
      </c>
      <c r="E340" s="12">
        <v>22000</v>
      </c>
      <c r="F340" s="65" t="b">
        <f t="shared" si="15"/>
        <v>1</v>
      </c>
      <c r="G340" s="16" t="s">
        <v>669</v>
      </c>
      <c r="H340" s="16" t="s">
        <v>186</v>
      </c>
      <c r="I340" s="66">
        <v>22000</v>
      </c>
      <c r="J340" s="82" t="b">
        <f t="shared" si="16"/>
        <v>1</v>
      </c>
      <c r="K340" s="65" t="b">
        <f t="shared" si="17"/>
        <v>1</v>
      </c>
    </row>
    <row r="341" spans="2:11">
      <c r="B341" s="23" t="s">
        <v>391</v>
      </c>
      <c r="C341" s="36" t="s">
        <v>834</v>
      </c>
      <c r="D341" s="36" t="s">
        <v>204</v>
      </c>
      <c r="E341" s="28">
        <v>89100</v>
      </c>
      <c r="F341" s="65" t="b">
        <f t="shared" si="15"/>
        <v>1</v>
      </c>
      <c r="G341" s="16" t="s">
        <v>834</v>
      </c>
      <c r="H341" s="16" t="s">
        <v>204</v>
      </c>
      <c r="I341" s="66">
        <v>89100</v>
      </c>
      <c r="J341" s="82" t="b">
        <f t="shared" si="16"/>
        <v>1</v>
      </c>
      <c r="K341" s="65" t="b">
        <f t="shared" si="17"/>
        <v>1</v>
      </c>
    </row>
    <row r="342" spans="2:11">
      <c r="B342" s="23" t="s">
        <v>319</v>
      </c>
      <c r="C342" s="11" t="s">
        <v>939</v>
      </c>
      <c r="D342" s="11" t="s">
        <v>458</v>
      </c>
      <c r="E342" s="12">
        <v>20000</v>
      </c>
      <c r="F342" s="65" t="b">
        <f t="shared" si="15"/>
        <v>1</v>
      </c>
      <c r="G342" s="16" t="s">
        <v>939</v>
      </c>
      <c r="H342" s="16" t="s">
        <v>458</v>
      </c>
      <c r="I342" s="66">
        <v>20000</v>
      </c>
      <c r="J342" s="82" t="b">
        <f t="shared" si="16"/>
        <v>1</v>
      </c>
      <c r="K342" s="65" t="b">
        <f t="shared" si="17"/>
        <v>1</v>
      </c>
    </row>
    <row r="343" spans="2:11">
      <c r="B343" s="23" t="s">
        <v>117</v>
      </c>
      <c r="C343" s="11" t="s">
        <v>125</v>
      </c>
      <c r="D343" s="11" t="s">
        <v>964</v>
      </c>
      <c r="E343" s="12">
        <v>45500</v>
      </c>
      <c r="F343" s="65" t="b">
        <f t="shared" si="15"/>
        <v>1</v>
      </c>
      <c r="G343" s="16" t="s">
        <v>125</v>
      </c>
      <c r="H343" s="16" t="s">
        <v>985</v>
      </c>
      <c r="I343" s="66">
        <v>45500</v>
      </c>
      <c r="J343" s="83" t="b">
        <f t="shared" si="16"/>
        <v>0</v>
      </c>
      <c r="K343" s="65" t="b">
        <f t="shared" si="17"/>
        <v>1</v>
      </c>
    </row>
    <row r="344" spans="2:11">
      <c r="B344" s="23" t="s">
        <v>319</v>
      </c>
      <c r="C344" s="11" t="s">
        <v>462</v>
      </c>
      <c r="D344" s="11" t="s">
        <v>186</v>
      </c>
      <c r="E344" s="12">
        <v>22000</v>
      </c>
      <c r="F344" s="65" t="b">
        <f t="shared" si="15"/>
        <v>1</v>
      </c>
      <c r="G344" s="16" t="s">
        <v>462</v>
      </c>
      <c r="H344" s="16" t="s">
        <v>186</v>
      </c>
      <c r="I344" s="66">
        <v>22000</v>
      </c>
      <c r="J344" s="82" t="b">
        <f t="shared" si="16"/>
        <v>1</v>
      </c>
      <c r="K344" s="65" t="b">
        <f t="shared" si="17"/>
        <v>1</v>
      </c>
    </row>
    <row r="345" spans="2:11">
      <c r="B345" s="23" t="s">
        <v>319</v>
      </c>
      <c r="C345" s="74" t="s">
        <v>748</v>
      </c>
      <c r="D345" s="74" t="s">
        <v>164</v>
      </c>
      <c r="E345" s="75">
        <v>22000</v>
      </c>
      <c r="F345" s="65" t="b">
        <f t="shared" si="15"/>
        <v>0</v>
      </c>
      <c r="G345" s="72"/>
      <c r="H345" s="72"/>
      <c r="I345" s="73"/>
      <c r="J345" s="85" t="b">
        <f t="shared" si="16"/>
        <v>0</v>
      </c>
      <c r="K345" s="87" t="b">
        <f t="shared" si="17"/>
        <v>0</v>
      </c>
    </row>
    <row r="346" spans="2:11">
      <c r="B346" s="23" t="s">
        <v>319</v>
      </c>
      <c r="C346" s="11" t="s">
        <v>646</v>
      </c>
      <c r="D346" s="11" t="s">
        <v>164</v>
      </c>
      <c r="E346" s="12">
        <v>22000</v>
      </c>
      <c r="F346" s="65" t="b">
        <f t="shared" si="15"/>
        <v>1</v>
      </c>
      <c r="G346" s="16" t="s">
        <v>646</v>
      </c>
      <c r="H346" s="16" t="s">
        <v>164</v>
      </c>
      <c r="I346" s="66">
        <v>22000</v>
      </c>
      <c r="J346" s="82" t="b">
        <f t="shared" si="16"/>
        <v>1</v>
      </c>
      <c r="K346" s="65" t="b">
        <f t="shared" si="17"/>
        <v>1</v>
      </c>
    </row>
    <row r="347" spans="2:11">
      <c r="B347" s="23" t="s">
        <v>319</v>
      </c>
      <c r="C347" s="11" t="s">
        <v>749</v>
      </c>
      <c r="D347" s="11" t="s">
        <v>164</v>
      </c>
      <c r="E347" s="12">
        <v>22000</v>
      </c>
      <c r="F347" s="65" t="b">
        <f t="shared" si="15"/>
        <v>1</v>
      </c>
      <c r="G347" s="16" t="s">
        <v>749</v>
      </c>
      <c r="H347" s="16" t="s">
        <v>164</v>
      </c>
      <c r="I347" s="66">
        <v>22000</v>
      </c>
      <c r="J347" s="82" t="b">
        <f t="shared" si="16"/>
        <v>1</v>
      </c>
      <c r="K347" s="65" t="b">
        <f t="shared" si="17"/>
        <v>1</v>
      </c>
    </row>
    <row r="348" spans="2:11">
      <c r="B348" s="23" t="s">
        <v>319</v>
      </c>
      <c r="C348" s="11" t="s">
        <v>647</v>
      </c>
      <c r="D348" s="11" t="s">
        <v>164</v>
      </c>
      <c r="E348" s="12">
        <v>22000</v>
      </c>
      <c r="F348" s="65" t="b">
        <f t="shared" si="15"/>
        <v>1</v>
      </c>
      <c r="G348" s="16" t="s">
        <v>647</v>
      </c>
      <c r="H348" s="16" t="s">
        <v>164</v>
      </c>
      <c r="I348" s="66">
        <v>22000</v>
      </c>
      <c r="J348" s="82" t="b">
        <f t="shared" si="16"/>
        <v>1</v>
      </c>
      <c r="K348" s="65" t="b">
        <f t="shared" si="17"/>
        <v>1</v>
      </c>
    </row>
    <row r="349" spans="2:11">
      <c r="B349" s="23" t="s">
        <v>319</v>
      </c>
      <c r="C349" s="11" t="s">
        <v>422</v>
      </c>
      <c r="D349" s="11" t="s">
        <v>52</v>
      </c>
      <c r="E349" s="12">
        <v>45000</v>
      </c>
      <c r="F349" s="65" t="b">
        <f t="shared" si="15"/>
        <v>1</v>
      </c>
      <c r="G349" s="16" t="s">
        <v>422</v>
      </c>
      <c r="H349" s="16" t="s">
        <v>52</v>
      </c>
      <c r="I349" s="66">
        <v>45000</v>
      </c>
      <c r="J349" s="82" t="b">
        <f t="shared" si="16"/>
        <v>1</v>
      </c>
      <c r="K349" s="65" t="b">
        <f t="shared" si="17"/>
        <v>1</v>
      </c>
    </row>
    <row r="350" spans="2:11">
      <c r="B350" s="23" t="s">
        <v>361</v>
      </c>
      <c r="C350" s="36" t="s">
        <v>679</v>
      </c>
      <c r="D350" s="36" t="s">
        <v>365</v>
      </c>
      <c r="E350" s="28">
        <v>72688</v>
      </c>
      <c r="F350" s="65" t="b">
        <f t="shared" si="15"/>
        <v>1</v>
      </c>
      <c r="G350" s="16" t="s">
        <v>679</v>
      </c>
      <c r="H350" s="16" t="s">
        <v>365</v>
      </c>
      <c r="I350" s="66">
        <v>72688</v>
      </c>
      <c r="J350" s="82" t="b">
        <f t="shared" si="16"/>
        <v>1</v>
      </c>
      <c r="K350" s="65" t="b">
        <f t="shared" si="17"/>
        <v>1</v>
      </c>
    </row>
    <row r="351" spans="2:11">
      <c r="B351" s="23" t="s">
        <v>319</v>
      </c>
      <c r="C351" s="11" t="s">
        <v>781</v>
      </c>
      <c r="D351" s="11" t="s">
        <v>458</v>
      </c>
      <c r="E351" s="12">
        <v>22000</v>
      </c>
      <c r="F351" s="65" t="b">
        <f t="shared" si="15"/>
        <v>1</v>
      </c>
      <c r="G351" s="16" t="s">
        <v>781</v>
      </c>
      <c r="H351" s="16" t="s">
        <v>458</v>
      </c>
      <c r="I351" s="66">
        <v>22000</v>
      </c>
      <c r="J351" s="82" t="b">
        <f t="shared" si="16"/>
        <v>1</v>
      </c>
      <c r="K351" s="65" t="b">
        <f t="shared" si="17"/>
        <v>1</v>
      </c>
    </row>
    <row r="352" spans="2:11">
      <c r="B352" s="23" t="s">
        <v>391</v>
      </c>
      <c r="C352" s="11" t="s">
        <v>602</v>
      </c>
      <c r="D352" s="11" t="s">
        <v>204</v>
      </c>
      <c r="E352" s="12">
        <v>89100</v>
      </c>
      <c r="F352" s="65" t="b">
        <f t="shared" si="15"/>
        <v>1</v>
      </c>
      <c r="G352" s="16" t="s">
        <v>602</v>
      </c>
      <c r="H352" s="16" t="s">
        <v>204</v>
      </c>
      <c r="I352" s="66">
        <v>89100</v>
      </c>
      <c r="J352" s="82" t="b">
        <f t="shared" si="16"/>
        <v>1</v>
      </c>
      <c r="K352" s="65" t="b">
        <f t="shared" si="17"/>
        <v>1</v>
      </c>
    </row>
    <row r="353" spans="2:11">
      <c r="B353" s="23" t="s">
        <v>319</v>
      </c>
      <c r="C353" s="11" t="s">
        <v>461</v>
      </c>
      <c r="D353" s="11" t="s">
        <v>184</v>
      </c>
      <c r="E353" s="12">
        <v>22000</v>
      </c>
      <c r="F353" s="65" t="b">
        <f t="shared" si="15"/>
        <v>1</v>
      </c>
      <c r="G353" s="16" t="s">
        <v>461</v>
      </c>
      <c r="H353" s="16" t="s">
        <v>184</v>
      </c>
      <c r="I353" s="66">
        <v>22000</v>
      </c>
      <c r="J353" s="82" t="b">
        <f t="shared" si="16"/>
        <v>1</v>
      </c>
      <c r="K353" s="65" t="b">
        <f t="shared" si="17"/>
        <v>1</v>
      </c>
    </row>
    <row r="354" spans="2:11">
      <c r="B354" s="23" t="s">
        <v>319</v>
      </c>
      <c r="C354" s="11" t="s">
        <v>340</v>
      </c>
      <c r="D354" s="11" t="s">
        <v>164</v>
      </c>
      <c r="E354" s="12">
        <v>22000</v>
      </c>
      <c r="F354" s="65" t="b">
        <f t="shared" si="15"/>
        <v>1</v>
      </c>
      <c r="G354" s="16" t="s">
        <v>340</v>
      </c>
      <c r="H354" s="16" t="s">
        <v>164</v>
      </c>
      <c r="I354" s="66">
        <v>22000</v>
      </c>
      <c r="J354" s="82" t="b">
        <f t="shared" si="16"/>
        <v>1</v>
      </c>
      <c r="K354" s="65" t="b">
        <f t="shared" si="17"/>
        <v>1</v>
      </c>
    </row>
    <row r="355" spans="2:11">
      <c r="B355" s="23" t="s">
        <v>302</v>
      </c>
      <c r="C355" s="11" t="s">
        <v>517</v>
      </c>
      <c r="D355" s="11" t="s">
        <v>518</v>
      </c>
      <c r="E355" s="12">
        <v>30000</v>
      </c>
      <c r="F355" s="65" t="b">
        <f t="shared" si="15"/>
        <v>1</v>
      </c>
      <c r="G355" s="16" t="s">
        <v>517</v>
      </c>
      <c r="H355" s="16" t="s">
        <v>986</v>
      </c>
      <c r="I355" s="66">
        <v>30000</v>
      </c>
      <c r="J355" s="83" t="b">
        <f t="shared" si="16"/>
        <v>0</v>
      </c>
      <c r="K355" s="65" t="b">
        <f t="shared" si="17"/>
        <v>1</v>
      </c>
    </row>
    <row r="356" spans="2:11">
      <c r="B356" s="23" t="s">
        <v>319</v>
      </c>
      <c r="C356" s="11" t="s">
        <v>561</v>
      </c>
      <c r="D356" s="11" t="s">
        <v>180</v>
      </c>
      <c r="E356" s="12">
        <v>22000</v>
      </c>
      <c r="F356" s="65" t="b">
        <f t="shared" si="15"/>
        <v>1</v>
      </c>
      <c r="G356" s="16" t="s">
        <v>561</v>
      </c>
      <c r="H356" s="16" t="s">
        <v>180</v>
      </c>
      <c r="I356" s="66">
        <v>22000</v>
      </c>
      <c r="J356" s="82" t="b">
        <f t="shared" si="16"/>
        <v>1</v>
      </c>
      <c r="K356" s="65" t="b">
        <f t="shared" si="17"/>
        <v>1</v>
      </c>
    </row>
    <row r="357" spans="2:11">
      <c r="B357" s="23" t="s">
        <v>319</v>
      </c>
      <c r="C357" s="11" t="s">
        <v>667</v>
      </c>
      <c r="D357" s="11" t="s">
        <v>184</v>
      </c>
      <c r="E357" s="12">
        <v>22000</v>
      </c>
      <c r="F357" s="65" t="b">
        <f t="shared" si="15"/>
        <v>1</v>
      </c>
      <c r="G357" s="16" t="s">
        <v>667</v>
      </c>
      <c r="H357" s="16" t="s">
        <v>184</v>
      </c>
      <c r="I357" s="66">
        <v>22000</v>
      </c>
      <c r="J357" s="82" t="b">
        <f t="shared" si="16"/>
        <v>1</v>
      </c>
      <c r="K357" s="65" t="b">
        <f t="shared" si="17"/>
        <v>1</v>
      </c>
    </row>
    <row r="358" spans="2:11">
      <c r="B358" s="23" t="s">
        <v>300</v>
      </c>
      <c r="C358" s="11" t="s">
        <v>406</v>
      </c>
      <c r="D358" s="11" t="s">
        <v>121</v>
      </c>
      <c r="E358" s="12">
        <v>45497.03</v>
      </c>
      <c r="F358" s="65" t="b">
        <f t="shared" si="15"/>
        <v>1</v>
      </c>
      <c r="G358" s="16" t="s">
        <v>406</v>
      </c>
      <c r="H358" s="16" t="s">
        <v>121</v>
      </c>
      <c r="I358" s="66">
        <v>45497.03</v>
      </c>
      <c r="J358" s="82" t="b">
        <f t="shared" si="16"/>
        <v>1</v>
      </c>
      <c r="K358" s="65" t="b">
        <f t="shared" si="17"/>
        <v>1</v>
      </c>
    </row>
    <row r="359" spans="2:11">
      <c r="B359" s="23" t="s">
        <v>211</v>
      </c>
      <c r="C359" s="11" t="s">
        <v>212</v>
      </c>
      <c r="D359" s="11" t="s">
        <v>135</v>
      </c>
      <c r="E359" s="12">
        <v>155000</v>
      </c>
      <c r="F359" s="65" t="b">
        <f t="shared" si="15"/>
        <v>1</v>
      </c>
      <c r="G359" s="16" t="s">
        <v>212</v>
      </c>
      <c r="H359" s="16" t="s">
        <v>135</v>
      </c>
      <c r="I359" s="66">
        <v>155000</v>
      </c>
      <c r="J359" s="82" t="b">
        <f t="shared" si="16"/>
        <v>1</v>
      </c>
      <c r="K359" s="65" t="b">
        <f t="shared" si="17"/>
        <v>1</v>
      </c>
    </row>
    <row r="360" spans="2:11">
      <c r="B360" s="23" t="s">
        <v>319</v>
      </c>
      <c r="C360" s="11" t="s">
        <v>750</v>
      </c>
      <c r="D360" s="11" t="s">
        <v>164</v>
      </c>
      <c r="E360" s="12">
        <v>22000</v>
      </c>
      <c r="F360" s="65" t="b">
        <f t="shared" si="15"/>
        <v>1</v>
      </c>
      <c r="G360" s="16" t="s">
        <v>750</v>
      </c>
      <c r="H360" s="16" t="s">
        <v>164</v>
      </c>
      <c r="I360" s="66">
        <v>22000</v>
      </c>
      <c r="J360" s="82" t="b">
        <f t="shared" si="16"/>
        <v>1</v>
      </c>
      <c r="K360" s="65" t="b">
        <f t="shared" si="17"/>
        <v>1</v>
      </c>
    </row>
    <row r="361" spans="2:11">
      <c r="B361" s="23" t="s">
        <v>319</v>
      </c>
      <c r="C361" s="36" t="s">
        <v>648</v>
      </c>
      <c r="D361" s="36" t="s">
        <v>164</v>
      </c>
      <c r="E361" s="28">
        <v>22000</v>
      </c>
      <c r="F361" s="65" t="b">
        <f t="shared" si="15"/>
        <v>1</v>
      </c>
      <c r="G361" s="16" t="s">
        <v>648</v>
      </c>
      <c r="H361" s="16" t="s">
        <v>164</v>
      </c>
      <c r="I361" s="66">
        <v>22000</v>
      </c>
      <c r="J361" s="82" t="b">
        <f t="shared" si="16"/>
        <v>1</v>
      </c>
      <c r="K361" s="65" t="b">
        <f t="shared" si="17"/>
        <v>1</v>
      </c>
    </row>
    <row r="362" spans="2:11">
      <c r="B362" s="23" t="s">
        <v>319</v>
      </c>
      <c r="C362" s="11" t="s">
        <v>774</v>
      </c>
      <c r="D362" s="11" t="s">
        <v>164</v>
      </c>
      <c r="E362" s="12">
        <v>22000</v>
      </c>
      <c r="F362" s="65" t="b">
        <f t="shared" si="15"/>
        <v>1</v>
      </c>
      <c r="G362" s="16" t="s">
        <v>774</v>
      </c>
      <c r="H362" s="16" t="s">
        <v>164</v>
      </c>
      <c r="I362" s="66">
        <v>22000</v>
      </c>
      <c r="J362" s="82" t="b">
        <f t="shared" si="16"/>
        <v>1</v>
      </c>
      <c r="K362" s="65" t="b">
        <f t="shared" si="17"/>
        <v>1</v>
      </c>
    </row>
    <row r="363" spans="2:11">
      <c r="B363" s="23" t="s">
        <v>319</v>
      </c>
      <c r="C363" s="11" t="s">
        <v>524</v>
      </c>
      <c r="D363" s="11" t="s">
        <v>38</v>
      </c>
      <c r="E363" s="12">
        <v>34000</v>
      </c>
      <c r="F363" s="65" t="b">
        <f t="shared" si="15"/>
        <v>1</v>
      </c>
      <c r="G363" s="16" t="s">
        <v>524</v>
      </c>
      <c r="H363" s="16" t="s">
        <v>38</v>
      </c>
      <c r="I363" s="66">
        <v>34000</v>
      </c>
      <c r="J363" s="82" t="b">
        <f t="shared" si="16"/>
        <v>1</v>
      </c>
      <c r="K363" s="65" t="b">
        <f t="shared" si="17"/>
        <v>1</v>
      </c>
    </row>
    <row r="364" spans="2:11">
      <c r="B364" s="23" t="s">
        <v>319</v>
      </c>
      <c r="C364" s="11" t="s">
        <v>782</v>
      </c>
      <c r="D364" s="11" t="s">
        <v>458</v>
      </c>
      <c r="E364" s="12">
        <v>22000</v>
      </c>
      <c r="F364" s="65" t="b">
        <f t="shared" si="15"/>
        <v>1</v>
      </c>
      <c r="G364" s="16" t="s">
        <v>782</v>
      </c>
      <c r="H364" s="16" t="s">
        <v>458</v>
      </c>
      <c r="I364" s="66">
        <v>22000</v>
      </c>
      <c r="J364" s="82" t="b">
        <f t="shared" si="16"/>
        <v>1</v>
      </c>
      <c r="K364" s="65" t="b">
        <f t="shared" si="17"/>
        <v>1</v>
      </c>
    </row>
    <row r="365" spans="2:11">
      <c r="B365" s="23" t="s">
        <v>391</v>
      </c>
      <c r="C365" s="36" t="s">
        <v>835</v>
      </c>
      <c r="D365" s="36" t="s">
        <v>204</v>
      </c>
      <c r="E365" s="28">
        <v>89100</v>
      </c>
      <c r="F365" s="65" t="b">
        <f t="shared" si="15"/>
        <v>1</v>
      </c>
      <c r="G365" s="16" t="s">
        <v>835</v>
      </c>
      <c r="H365" s="16" t="s">
        <v>204</v>
      </c>
      <c r="I365" s="66">
        <v>89100</v>
      </c>
      <c r="J365" s="82" t="b">
        <f t="shared" si="16"/>
        <v>1</v>
      </c>
      <c r="K365" s="65" t="b">
        <f t="shared" si="17"/>
        <v>1</v>
      </c>
    </row>
    <row r="366" spans="2:11">
      <c r="B366" s="23" t="s">
        <v>361</v>
      </c>
      <c r="C366" s="36" t="s">
        <v>473</v>
      </c>
      <c r="D366" s="36" t="s">
        <v>365</v>
      </c>
      <c r="E366" s="28">
        <v>72688</v>
      </c>
      <c r="F366" s="65" t="b">
        <f t="shared" si="15"/>
        <v>1</v>
      </c>
      <c r="G366" s="16" t="s">
        <v>473</v>
      </c>
      <c r="H366" s="16" t="s">
        <v>365</v>
      </c>
      <c r="I366" s="66">
        <v>72688</v>
      </c>
      <c r="J366" s="82" t="b">
        <f t="shared" si="16"/>
        <v>1</v>
      </c>
      <c r="K366" s="65" t="b">
        <f t="shared" si="17"/>
        <v>1</v>
      </c>
    </row>
    <row r="367" spans="2:11">
      <c r="B367" s="23" t="s">
        <v>319</v>
      </c>
      <c r="C367" s="11" t="s">
        <v>326</v>
      </c>
      <c r="D367" s="11" t="s">
        <v>327</v>
      </c>
      <c r="E367" s="12">
        <v>40000</v>
      </c>
      <c r="F367" s="65" t="b">
        <f t="shared" si="15"/>
        <v>1</v>
      </c>
      <c r="G367" s="16" t="s">
        <v>326</v>
      </c>
      <c r="H367" s="16" t="s">
        <v>327</v>
      </c>
      <c r="I367" s="66">
        <v>40000</v>
      </c>
      <c r="J367" s="82" t="b">
        <f t="shared" si="16"/>
        <v>1</v>
      </c>
      <c r="K367" s="65" t="b">
        <f t="shared" si="17"/>
        <v>1</v>
      </c>
    </row>
    <row r="368" spans="2:11">
      <c r="B368" s="23" t="s">
        <v>391</v>
      </c>
      <c r="C368" s="11" t="s">
        <v>493</v>
      </c>
      <c r="D368" s="11" t="s">
        <v>204</v>
      </c>
      <c r="E368" s="12">
        <v>89100</v>
      </c>
      <c r="F368" s="65" t="b">
        <f t="shared" si="15"/>
        <v>1</v>
      </c>
      <c r="G368" s="16" t="s">
        <v>493</v>
      </c>
      <c r="H368" s="16" t="s">
        <v>204</v>
      </c>
      <c r="I368" s="66">
        <v>89100</v>
      </c>
      <c r="J368" s="82" t="b">
        <f t="shared" si="16"/>
        <v>1</v>
      </c>
      <c r="K368" s="65" t="b">
        <f t="shared" si="17"/>
        <v>1</v>
      </c>
    </row>
    <row r="369" spans="2:11">
      <c r="B369" s="23" t="s">
        <v>361</v>
      </c>
      <c r="C369" s="36" t="s">
        <v>804</v>
      </c>
      <c r="D369" s="36" t="s">
        <v>365</v>
      </c>
      <c r="E369" s="28">
        <v>72688</v>
      </c>
      <c r="F369" s="65" t="b">
        <f t="shared" si="15"/>
        <v>1</v>
      </c>
      <c r="G369" s="16" t="s">
        <v>804</v>
      </c>
      <c r="H369" s="16" t="s">
        <v>365</v>
      </c>
      <c r="I369" s="66">
        <v>72688</v>
      </c>
      <c r="J369" s="82" t="b">
        <f t="shared" si="16"/>
        <v>1</v>
      </c>
      <c r="K369" s="65" t="b">
        <f t="shared" si="17"/>
        <v>1</v>
      </c>
    </row>
    <row r="370" spans="2:11">
      <c r="B370" s="23" t="s">
        <v>319</v>
      </c>
      <c r="C370" s="11" t="s">
        <v>888</v>
      </c>
      <c r="D370" s="11" t="s">
        <v>182</v>
      </c>
      <c r="E370" s="12">
        <v>22000</v>
      </c>
      <c r="F370" s="65" t="b">
        <f t="shared" si="15"/>
        <v>1</v>
      </c>
      <c r="G370" s="16" t="s">
        <v>888</v>
      </c>
      <c r="H370" s="16" t="s">
        <v>182</v>
      </c>
      <c r="I370" s="66">
        <v>22000</v>
      </c>
      <c r="J370" s="82" t="b">
        <f t="shared" si="16"/>
        <v>1</v>
      </c>
      <c r="K370" s="65" t="b">
        <f t="shared" si="17"/>
        <v>1</v>
      </c>
    </row>
    <row r="371" spans="2:11">
      <c r="B371" s="23" t="s">
        <v>391</v>
      </c>
      <c r="C371" s="36" t="s">
        <v>836</v>
      </c>
      <c r="D371" s="36" t="s">
        <v>204</v>
      </c>
      <c r="E371" s="28">
        <v>89100</v>
      </c>
      <c r="F371" s="65" t="b">
        <f t="shared" si="15"/>
        <v>1</v>
      </c>
      <c r="G371" s="16" t="s">
        <v>836</v>
      </c>
      <c r="H371" s="16" t="s">
        <v>204</v>
      </c>
      <c r="I371" s="66">
        <v>89100</v>
      </c>
      <c r="J371" s="82" t="b">
        <f t="shared" si="16"/>
        <v>1</v>
      </c>
      <c r="K371" s="65" t="b">
        <f t="shared" si="17"/>
        <v>1</v>
      </c>
    </row>
    <row r="372" spans="2:11">
      <c r="B372" s="23" t="s">
        <v>319</v>
      </c>
      <c r="C372" s="36" t="s">
        <v>324</v>
      </c>
      <c r="D372" s="36" t="s">
        <v>38</v>
      </c>
      <c r="E372" s="28">
        <v>40000</v>
      </c>
      <c r="F372" s="65" t="b">
        <f t="shared" si="15"/>
        <v>1</v>
      </c>
      <c r="G372" s="16" t="s">
        <v>324</v>
      </c>
      <c r="H372" s="16" t="s">
        <v>38</v>
      </c>
      <c r="I372" s="66">
        <v>40000</v>
      </c>
      <c r="J372" s="82" t="b">
        <f t="shared" si="16"/>
        <v>1</v>
      </c>
      <c r="K372" s="65" t="b">
        <f t="shared" si="17"/>
        <v>1</v>
      </c>
    </row>
    <row r="373" spans="2:11">
      <c r="B373" s="23" t="s">
        <v>358</v>
      </c>
      <c r="C373" s="11" t="s">
        <v>905</v>
      </c>
      <c r="D373" s="11" t="s">
        <v>36</v>
      </c>
      <c r="E373" s="12">
        <v>30000</v>
      </c>
      <c r="F373" s="65" t="b">
        <f t="shared" si="15"/>
        <v>1</v>
      </c>
      <c r="G373" s="16" t="s">
        <v>905</v>
      </c>
      <c r="H373" s="16" t="s">
        <v>36</v>
      </c>
      <c r="I373" s="66">
        <v>30000</v>
      </c>
      <c r="J373" s="82" t="b">
        <f t="shared" si="16"/>
        <v>1</v>
      </c>
      <c r="K373" s="65" t="b">
        <f t="shared" si="17"/>
        <v>1</v>
      </c>
    </row>
    <row r="374" spans="2:11">
      <c r="B374" s="23" t="s">
        <v>391</v>
      </c>
      <c r="C374" s="11" t="s">
        <v>698</v>
      </c>
      <c r="D374" s="11" t="s">
        <v>204</v>
      </c>
      <c r="E374" s="12">
        <v>89100</v>
      </c>
      <c r="F374" s="65" t="b">
        <f t="shared" si="15"/>
        <v>1</v>
      </c>
      <c r="G374" s="16" t="s">
        <v>698</v>
      </c>
      <c r="H374" s="16" t="s">
        <v>204</v>
      </c>
      <c r="I374" s="66">
        <v>89100</v>
      </c>
      <c r="J374" s="82" t="b">
        <f t="shared" si="16"/>
        <v>1</v>
      </c>
      <c r="K374" s="65" t="b">
        <f t="shared" si="17"/>
        <v>1</v>
      </c>
    </row>
    <row r="375" spans="2:11">
      <c r="B375" s="23" t="s">
        <v>361</v>
      </c>
      <c r="C375" s="36" t="s">
        <v>805</v>
      </c>
      <c r="D375" s="36" t="s">
        <v>365</v>
      </c>
      <c r="E375" s="28">
        <v>72688</v>
      </c>
      <c r="F375" s="65" t="b">
        <f t="shared" si="15"/>
        <v>1</v>
      </c>
      <c r="G375" s="16" t="s">
        <v>805</v>
      </c>
      <c r="H375" s="16" t="s">
        <v>365</v>
      </c>
      <c r="I375" s="66">
        <v>72688</v>
      </c>
      <c r="J375" s="82" t="b">
        <f t="shared" si="16"/>
        <v>1</v>
      </c>
      <c r="K375" s="65" t="b">
        <f t="shared" si="17"/>
        <v>1</v>
      </c>
    </row>
    <row r="376" spans="2:11">
      <c r="B376" s="23" t="s">
        <v>391</v>
      </c>
      <c r="C376" s="36" t="s">
        <v>837</v>
      </c>
      <c r="D376" s="36" t="s">
        <v>204</v>
      </c>
      <c r="E376" s="28">
        <v>89100</v>
      </c>
      <c r="F376" s="65" t="b">
        <f t="shared" si="15"/>
        <v>1</v>
      </c>
      <c r="G376" s="16" t="s">
        <v>837</v>
      </c>
      <c r="H376" s="16" t="s">
        <v>204</v>
      </c>
      <c r="I376" s="66">
        <v>89100</v>
      </c>
      <c r="J376" s="82" t="b">
        <f t="shared" si="16"/>
        <v>1</v>
      </c>
      <c r="K376" s="65" t="b">
        <f t="shared" si="17"/>
        <v>1</v>
      </c>
    </row>
    <row r="377" spans="2:11">
      <c r="B377" s="23" t="s">
        <v>319</v>
      </c>
      <c r="C377" s="11" t="s">
        <v>894</v>
      </c>
      <c r="D377" s="11" t="s">
        <v>458</v>
      </c>
      <c r="E377" s="12">
        <v>22000</v>
      </c>
      <c r="F377" s="65" t="b">
        <f t="shared" si="15"/>
        <v>1</v>
      </c>
      <c r="G377" s="16" t="s">
        <v>894</v>
      </c>
      <c r="H377" s="16" t="s">
        <v>458</v>
      </c>
      <c r="I377" s="66">
        <v>22000</v>
      </c>
      <c r="J377" s="82" t="b">
        <f t="shared" si="16"/>
        <v>1</v>
      </c>
      <c r="K377" s="65" t="b">
        <f t="shared" si="17"/>
        <v>1</v>
      </c>
    </row>
    <row r="378" spans="2:11">
      <c r="B378" s="23" t="s">
        <v>319</v>
      </c>
      <c r="C378" s="11" t="s">
        <v>751</v>
      </c>
      <c r="D378" s="11" t="s">
        <v>164</v>
      </c>
      <c r="E378" s="12">
        <v>22000</v>
      </c>
      <c r="F378" s="65" t="b">
        <f t="shared" si="15"/>
        <v>1</v>
      </c>
      <c r="G378" s="16" t="s">
        <v>751</v>
      </c>
      <c r="H378" s="16" t="s">
        <v>164</v>
      </c>
      <c r="I378" s="66">
        <v>22000</v>
      </c>
      <c r="J378" s="82" t="b">
        <f t="shared" si="16"/>
        <v>1</v>
      </c>
      <c r="K378" s="65" t="b">
        <f t="shared" si="17"/>
        <v>1</v>
      </c>
    </row>
    <row r="379" spans="2:11">
      <c r="B379" s="23" t="s">
        <v>391</v>
      </c>
      <c r="C379" s="11" t="s">
        <v>699</v>
      </c>
      <c r="D379" s="11" t="s">
        <v>204</v>
      </c>
      <c r="E379" s="12">
        <v>89100</v>
      </c>
      <c r="F379" s="65" t="b">
        <f t="shared" si="15"/>
        <v>1</v>
      </c>
      <c r="G379" s="16" t="s">
        <v>699</v>
      </c>
      <c r="H379" s="16" t="s">
        <v>204</v>
      </c>
      <c r="I379" s="66">
        <v>89100</v>
      </c>
      <c r="J379" s="82" t="b">
        <f t="shared" si="16"/>
        <v>1</v>
      </c>
      <c r="K379" s="65" t="b">
        <f t="shared" si="17"/>
        <v>1</v>
      </c>
    </row>
    <row r="380" spans="2:11">
      <c r="B380" s="23" t="s">
        <v>319</v>
      </c>
      <c r="C380" s="11" t="s">
        <v>467</v>
      </c>
      <c r="D380" s="11" t="s">
        <v>186</v>
      </c>
      <c r="E380" s="12">
        <v>20000</v>
      </c>
      <c r="F380" s="65" t="b">
        <f t="shared" si="15"/>
        <v>1</v>
      </c>
      <c r="G380" s="16" t="s">
        <v>467</v>
      </c>
      <c r="H380" s="16" t="s">
        <v>186</v>
      </c>
      <c r="I380" s="66">
        <v>20000</v>
      </c>
      <c r="J380" s="82" t="b">
        <f t="shared" si="16"/>
        <v>1</v>
      </c>
      <c r="K380" s="65" t="b">
        <f t="shared" si="17"/>
        <v>1</v>
      </c>
    </row>
    <row r="381" spans="2:11">
      <c r="B381" s="23" t="s">
        <v>361</v>
      </c>
      <c r="C381" s="11" t="s">
        <v>373</v>
      </c>
      <c r="D381" s="11" t="s">
        <v>312</v>
      </c>
      <c r="E381" s="12">
        <v>40000</v>
      </c>
      <c r="F381" s="65" t="b">
        <f t="shared" si="15"/>
        <v>1</v>
      </c>
      <c r="G381" s="16" t="s">
        <v>373</v>
      </c>
      <c r="H381" s="16" t="s">
        <v>312</v>
      </c>
      <c r="I381" s="66">
        <v>40000</v>
      </c>
      <c r="J381" s="82" t="b">
        <f t="shared" si="16"/>
        <v>1</v>
      </c>
      <c r="K381" s="65" t="b">
        <f t="shared" si="17"/>
        <v>1</v>
      </c>
    </row>
    <row r="382" spans="2:11">
      <c r="B382" s="23" t="s">
        <v>44</v>
      </c>
      <c r="C382" s="36" t="s">
        <v>51</v>
      </c>
      <c r="D382" s="36" t="s">
        <v>52</v>
      </c>
      <c r="E382" s="28">
        <v>65000</v>
      </c>
      <c r="F382" s="65" t="b">
        <f t="shared" si="15"/>
        <v>1</v>
      </c>
      <c r="G382" s="16" t="s">
        <v>51</v>
      </c>
      <c r="H382" s="16" t="s">
        <v>52</v>
      </c>
      <c r="I382" s="66">
        <v>65000</v>
      </c>
      <c r="J382" s="82" t="b">
        <f t="shared" si="16"/>
        <v>1</v>
      </c>
      <c r="K382" s="65" t="b">
        <f t="shared" si="17"/>
        <v>1</v>
      </c>
    </row>
    <row r="383" spans="2:11">
      <c r="B383" s="23" t="s">
        <v>319</v>
      </c>
      <c r="C383" s="11" t="s">
        <v>752</v>
      </c>
      <c r="D383" s="11" t="s">
        <v>164</v>
      </c>
      <c r="E383" s="12">
        <v>22000</v>
      </c>
      <c r="F383" s="65" t="b">
        <f t="shared" si="15"/>
        <v>1</v>
      </c>
      <c r="G383" s="16" t="s">
        <v>752</v>
      </c>
      <c r="H383" s="16" t="s">
        <v>164</v>
      </c>
      <c r="I383" s="66">
        <v>22000</v>
      </c>
      <c r="J383" s="82" t="b">
        <f t="shared" si="16"/>
        <v>1</v>
      </c>
      <c r="K383" s="65" t="b">
        <f t="shared" si="17"/>
        <v>1</v>
      </c>
    </row>
    <row r="384" spans="2:11">
      <c r="B384" s="23" t="s">
        <v>258</v>
      </c>
      <c r="C384" s="36" t="s">
        <v>260</v>
      </c>
      <c r="D384" s="36" t="s">
        <v>261</v>
      </c>
      <c r="E384" s="28">
        <v>50000</v>
      </c>
      <c r="F384" s="65" t="b">
        <f t="shared" si="15"/>
        <v>1</v>
      </c>
      <c r="G384" s="16" t="s">
        <v>260</v>
      </c>
      <c r="H384" s="16" t="s">
        <v>261</v>
      </c>
      <c r="I384" s="66">
        <v>50000</v>
      </c>
      <c r="J384" s="82" t="b">
        <f t="shared" si="16"/>
        <v>1</v>
      </c>
      <c r="K384" s="65" t="b">
        <f t="shared" si="17"/>
        <v>1</v>
      </c>
    </row>
    <row r="385" spans="2:11">
      <c r="B385" s="23" t="s">
        <v>381</v>
      </c>
      <c r="C385" s="36" t="s">
        <v>591</v>
      </c>
      <c r="D385" s="36" t="s">
        <v>312</v>
      </c>
      <c r="E385" s="28">
        <v>34500</v>
      </c>
      <c r="F385" s="65" t="b">
        <f t="shared" si="15"/>
        <v>1</v>
      </c>
      <c r="G385" s="16" t="s">
        <v>591</v>
      </c>
      <c r="H385" s="16" t="s">
        <v>312</v>
      </c>
      <c r="I385" s="66">
        <v>34500</v>
      </c>
      <c r="J385" s="82" t="b">
        <f t="shared" si="16"/>
        <v>1</v>
      </c>
      <c r="K385" s="65" t="b">
        <f t="shared" si="17"/>
        <v>1</v>
      </c>
    </row>
    <row r="386" spans="2:11">
      <c r="B386" s="23" t="s">
        <v>361</v>
      </c>
      <c r="C386" s="11" t="s">
        <v>910</v>
      </c>
      <c r="D386" s="11" t="s">
        <v>312</v>
      </c>
      <c r="E386" s="12">
        <v>34500</v>
      </c>
      <c r="F386" s="65" t="b">
        <f t="shared" si="15"/>
        <v>1</v>
      </c>
      <c r="G386" s="16" t="s">
        <v>910</v>
      </c>
      <c r="H386" s="16" t="s">
        <v>312</v>
      </c>
      <c r="I386" s="66">
        <v>34500</v>
      </c>
      <c r="J386" s="82" t="b">
        <f t="shared" si="16"/>
        <v>1</v>
      </c>
      <c r="K386" s="65" t="b">
        <f t="shared" si="17"/>
        <v>1</v>
      </c>
    </row>
    <row r="387" spans="2:11">
      <c r="B387" s="23" t="s">
        <v>319</v>
      </c>
      <c r="C387" s="11" t="s">
        <v>341</v>
      </c>
      <c r="D387" s="11" t="s">
        <v>164</v>
      </c>
      <c r="E387" s="12">
        <v>22000</v>
      </c>
      <c r="F387" s="65" t="b">
        <f t="shared" ref="F387:F450" si="18">G387=C387</f>
        <v>1</v>
      </c>
      <c r="G387" s="16" t="s">
        <v>341</v>
      </c>
      <c r="H387" s="16" t="s">
        <v>164</v>
      </c>
      <c r="I387" s="66">
        <v>22000</v>
      </c>
      <c r="J387" s="82" t="b">
        <f t="shared" ref="J387:J450" si="19">H387=D387</f>
        <v>1</v>
      </c>
      <c r="K387" s="65" t="b">
        <f t="shared" ref="K387:K450" si="20">I387=E387</f>
        <v>1</v>
      </c>
    </row>
    <row r="388" spans="2:11">
      <c r="B388" s="23" t="s">
        <v>319</v>
      </c>
      <c r="C388" s="11" t="s">
        <v>564</v>
      </c>
      <c r="D388" s="11" t="s">
        <v>184</v>
      </c>
      <c r="E388" s="12">
        <v>22000</v>
      </c>
      <c r="F388" s="65" t="b">
        <f t="shared" si="18"/>
        <v>1</v>
      </c>
      <c r="G388" s="16" t="s">
        <v>564</v>
      </c>
      <c r="H388" s="16" t="s">
        <v>184</v>
      </c>
      <c r="I388" s="66">
        <v>22000</v>
      </c>
      <c r="J388" s="82" t="b">
        <f t="shared" si="19"/>
        <v>1</v>
      </c>
      <c r="K388" s="65" t="b">
        <f t="shared" si="20"/>
        <v>1</v>
      </c>
    </row>
    <row r="389" spans="2:11">
      <c r="B389" s="23" t="s">
        <v>297</v>
      </c>
      <c r="C389" s="11" t="s">
        <v>298</v>
      </c>
      <c r="D389" s="11" t="s">
        <v>52</v>
      </c>
      <c r="E389" s="12">
        <v>60000</v>
      </c>
      <c r="F389" s="65" t="b">
        <f t="shared" si="18"/>
        <v>1</v>
      </c>
      <c r="G389" s="16" t="s">
        <v>298</v>
      </c>
      <c r="H389" s="16" t="s">
        <v>52</v>
      </c>
      <c r="I389" s="66">
        <v>60000</v>
      </c>
      <c r="J389" s="82" t="b">
        <f t="shared" si="19"/>
        <v>1</v>
      </c>
      <c r="K389" s="65" t="b">
        <f t="shared" si="20"/>
        <v>1</v>
      </c>
    </row>
    <row r="390" spans="2:11">
      <c r="B390" s="23" t="s">
        <v>319</v>
      </c>
      <c r="C390" s="11" t="s">
        <v>753</v>
      </c>
      <c r="D390" s="11" t="s">
        <v>164</v>
      </c>
      <c r="E390" s="12">
        <v>22000</v>
      </c>
      <c r="F390" s="65" t="b">
        <f t="shared" si="18"/>
        <v>1</v>
      </c>
      <c r="G390" s="16" t="s">
        <v>753</v>
      </c>
      <c r="H390" s="16" t="s">
        <v>164</v>
      </c>
      <c r="I390" s="66">
        <v>22000</v>
      </c>
      <c r="J390" s="82" t="b">
        <f t="shared" si="19"/>
        <v>1</v>
      </c>
      <c r="K390" s="65" t="b">
        <f t="shared" si="20"/>
        <v>1</v>
      </c>
    </row>
    <row r="391" spans="2:11">
      <c r="B391" s="23" t="s">
        <v>319</v>
      </c>
      <c r="C391" s="11" t="s">
        <v>889</v>
      </c>
      <c r="D391" s="11" t="s">
        <v>182</v>
      </c>
      <c r="E391" s="12">
        <v>22000</v>
      </c>
      <c r="F391" s="65" t="b">
        <f t="shared" si="18"/>
        <v>1</v>
      </c>
      <c r="G391" s="16" t="s">
        <v>889</v>
      </c>
      <c r="H391" s="16" t="s">
        <v>182</v>
      </c>
      <c r="I391" s="66">
        <v>22000</v>
      </c>
      <c r="J391" s="82" t="b">
        <f t="shared" si="19"/>
        <v>1</v>
      </c>
      <c r="K391" s="65" t="b">
        <f t="shared" si="20"/>
        <v>1</v>
      </c>
    </row>
    <row r="392" spans="2:11">
      <c r="B392" s="23" t="s">
        <v>319</v>
      </c>
      <c r="C392" s="11" t="s">
        <v>890</v>
      </c>
      <c r="D392" s="11" t="s">
        <v>182</v>
      </c>
      <c r="E392" s="12">
        <v>22000</v>
      </c>
      <c r="F392" s="65" t="b">
        <f t="shared" si="18"/>
        <v>1</v>
      </c>
      <c r="G392" s="16" t="s">
        <v>890</v>
      </c>
      <c r="H392" s="16" t="s">
        <v>182</v>
      </c>
      <c r="I392" s="66">
        <v>22000</v>
      </c>
      <c r="J392" s="82" t="b">
        <f t="shared" si="19"/>
        <v>1</v>
      </c>
      <c r="K392" s="65" t="b">
        <f t="shared" si="20"/>
        <v>1</v>
      </c>
    </row>
    <row r="393" spans="2:11">
      <c r="B393" s="23" t="s">
        <v>319</v>
      </c>
      <c r="C393" s="11" t="s">
        <v>791</v>
      </c>
      <c r="D393" s="11" t="s">
        <v>198</v>
      </c>
      <c r="E393" s="12">
        <v>22000</v>
      </c>
      <c r="F393" s="65" t="b">
        <f t="shared" si="18"/>
        <v>1</v>
      </c>
      <c r="G393" s="16" t="s">
        <v>791</v>
      </c>
      <c r="H393" s="16" t="s">
        <v>198</v>
      </c>
      <c r="I393" s="66">
        <v>22000</v>
      </c>
      <c r="J393" s="82" t="b">
        <f t="shared" si="19"/>
        <v>1</v>
      </c>
      <c r="K393" s="65" t="b">
        <f t="shared" si="20"/>
        <v>1</v>
      </c>
    </row>
    <row r="394" spans="2:11">
      <c r="B394" s="23" t="s">
        <v>319</v>
      </c>
      <c r="C394" s="11" t="s">
        <v>558</v>
      </c>
      <c r="D394" s="11" t="s">
        <v>164</v>
      </c>
      <c r="E394" s="12">
        <v>22000</v>
      </c>
      <c r="F394" s="65" t="b">
        <f t="shared" si="18"/>
        <v>1</v>
      </c>
      <c r="G394" s="16" t="s">
        <v>558</v>
      </c>
      <c r="H394" s="16" t="s">
        <v>164</v>
      </c>
      <c r="I394" s="66">
        <v>22000</v>
      </c>
      <c r="J394" s="82" t="b">
        <f t="shared" si="19"/>
        <v>1</v>
      </c>
      <c r="K394" s="65" t="b">
        <f t="shared" si="20"/>
        <v>1</v>
      </c>
    </row>
    <row r="395" spans="2:11">
      <c r="B395" s="23" t="s">
        <v>319</v>
      </c>
      <c r="C395" s="11" t="s">
        <v>754</v>
      </c>
      <c r="D395" s="11" t="s">
        <v>164</v>
      </c>
      <c r="E395" s="12">
        <v>22000</v>
      </c>
      <c r="F395" s="65" t="b">
        <f t="shared" si="18"/>
        <v>1</v>
      </c>
      <c r="G395" s="16" t="s">
        <v>754</v>
      </c>
      <c r="H395" s="16" t="s">
        <v>164</v>
      </c>
      <c r="I395" s="66">
        <v>22000</v>
      </c>
      <c r="J395" s="82" t="b">
        <f t="shared" si="19"/>
        <v>1</v>
      </c>
      <c r="K395" s="65" t="b">
        <f t="shared" si="20"/>
        <v>1</v>
      </c>
    </row>
    <row r="396" spans="2:11">
      <c r="B396" s="23" t="s">
        <v>233</v>
      </c>
      <c r="C396" s="11" t="s">
        <v>236</v>
      </c>
      <c r="D396" s="11" t="s">
        <v>237</v>
      </c>
      <c r="E396" s="12">
        <v>75000</v>
      </c>
      <c r="F396" s="65" t="b">
        <f t="shared" si="18"/>
        <v>1</v>
      </c>
      <c r="G396" s="16" t="s">
        <v>236</v>
      </c>
      <c r="H396" s="16" t="s">
        <v>237</v>
      </c>
      <c r="I396" s="66">
        <v>75000</v>
      </c>
      <c r="J396" s="82" t="b">
        <f t="shared" si="19"/>
        <v>1</v>
      </c>
      <c r="K396" s="65" t="b">
        <f t="shared" si="20"/>
        <v>1</v>
      </c>
    </row>
    <row r="397" spans="2:11">
      <c r="B397" s="23" t="s">
        <v>319</v>
      </c>
      <c r="C397" s="11" t="s">
        <v>545</v>
      </c>
      <c r="D397" s="11" t="s">
        <v>164</v>
      </c>
      <c r="E397" s="12">
        <v>22000</v>
      </c>
      <c r="F397" s="65" t="b">
        <f t="shared" si="18"/>
        <v>1</v>
      </c>
      <c r="G397" s="16" t="s">
        <v>545</v>
      </c>
      <c r="H397" s="16" t="s">
        <v>164</v>
      </c>
      <c r="I397" s="66">
        <v>22000</v>
      </c>
      <c r="J397" s="82" t="b">
        <f t="shared" si="19"/>
        <v>1</v>
      </c>
      <c r="K397" s="65" t="b">
        <f t="shared" si="20"/>
        <v>1</v>
      </c>
    </row>
    <row r="398" spans="2:11">
      <c r="B398" s="23" t="s">
        <v>70</v>
      </c>
      <c r="C398" s="11" t="s">
        <v>71</v>
      </c>
      <c r="D398" s="11" t="s">
        <v>72</v>
      </c>
      <c r="E398" s="12">
        <v>65000</v>
      </c>
      <c r="F398" s="65" t="b">
        <f t="shared" si="18"/>
        <v>1</v>
      </c>
      <c r="G398" s="16" t="s">
        <v>71</v>
      </c>
      <c r="H398" s="16" t="s">
        <v>987</v>
      </c>
      <c r="I398" s="66">
        <v>65000</v>
      </c>
      <c r="J398" s="83" t="b">
        <f t="shared" si="19"/>
        <v>0</v>
      </c>
      <c r="K398" s="65" t="b">
        <f t="shared" si="20"/>
        <v>1</v>
      </c>
    </row>
    <row r="399" spans="2:11">
      <c r="B399" s="23" t="s">
        <v>139</v>
      </c>
      <c r="C399" s="11" t="s">
        <v>143</v>
      </c>
      <c r="D399" s="11" t="s">
        <v>38</v>
      </c>
      <c r="E399" s="12">
        <v>40000</v>
      </c>
      <c r="F399" s="65" t="b">
        <f t="shared" si="18"/>
        <v>1</v>
      </c>
      <c r="G399" s="16" t="s">
        <v>143</v>
      </c>
      <c r="H399" s="16" t="s">
        <v>38</v>
      </c>
      <c r="I399" s="66">
        <v>40000</v>
      </c>
      <c r="J399" s="82" t="b">
        <f t="shared" si="19"/>
        <v>1</v>
      </c>
      <c r="K399" s="65" t="b">
        <f t="shared" si="20"/>
        <v>1</v>
      </c>
    </row>
    <row r="400" spans="2:11">
      <c r="B400" s="23" t="s">
        <v>319</v>
      </c>
      <c r="C400" s="11" t="s">
        <v>726</v>
      </c>
      <c r="D400" s="11" t="s">
        <v>38</v>
      </c>
      <c r="E400" s="12">
        <v>34000</v>
      </c>
      <c r="F400" s="65" t="b">
        <f t="shared" si="18"/>
        <v>1</v>
      </c>
      <c r="G400" s="16" t="s">
        <v>726</v>
      </c>
      <c r="H400" s="16" t="s">
        <v>38</v>
      </c>
      <c r="I400" s="66">
        <v>34000</v>
      </c>
      <c r="J400" s="82" t="b">
        <f t="shared" si="19"/>
        <v>1</v>
      </c>
      <c r="K400" s="65" t="b">
        <f t="shared" si="20"/>
        <v>1</v>
      </c>
    </row>
    <row r="401" spans="2:11">
      <c r="B401" s="23" t="s">
        <v>361</v>
      </c>
      <c r="C401" s="36" t="s">
        <v>576</v>
      </c>
      <c r="D401" s="36" t="s">
        <v>365</v>
      </c>
      <c r="E401" s="28">
        <v>72688</v>
      </c>
      <c r="F401" s="65" t="b">
        <f t="shared" si="18"/>
        <v>1</v>
      </c>
      <c r="G401" s="16" t="s">
        <v>576</v>
      </c>
      <c r="H401" s="16" t="s">
        <v>365</v>
      </c>
      <c r="I401" s="66">
        <v>72688</v>
      </c>
      <c r="J401" s="82" t="b">
        <f t="shared" si="19"/>
        <v>1</v>
      </c>
      <c r="K401" s="65" t="b">
        <f t="shared" si="20"/>
        <v>1</v>
      </c>
    </row>
    <row r="402" spans="2:11">
      <c r="B402" s="23" t="s">
        <v>319</v>
      </c>
      <c r="C402" s="11" t="s">
        <v>631</v>
      </c>
      <c r="D402" s="11" t="s">
        <v>164</v>
      </c>
      <c r="E402" s="12">
        <v>30000</v>
      </c>
      <c r="F402" s="65" t="b">
        <f t="shared" si="18"/>
        <v>1</v>
      </c>
      <c r="G402" s="16" t="s">
        <v>631</v>
      </c>
      <c r="H402" s="16" t="s">
        <v>164</v>
      </c>
      <c r="I402" s="66">
        <v>30000</v>
      </c>
      <c r="J402" s="82" t="b">
        <f t="shared" si="19"/>
        <v>1</v>
      </c>
      <c r="K402" s="65" t="b">
        <f t="shared" si="20"/>
        <v>1</v>
      </c>
    </row>
    <row r="403" spans="2:11">
      <c r="B403" s="23" t="s">
        <v>319</v>
      </c>
      <c r="C403" s="11" t="s">
        <v>334</v>
      </c>
      <c r="D403" s="11" t="s">
        <v>108</v>
      </c>
      <c r="E403" s="12">
        <v>26250</v>
      </c>
      <c r="F403" s="65" t="b">
        <f t="shared" si="18"/>
        <v>1</v>
      </c>
      <c r="G403" s="16" t="s">
        <v>334</v>
      </c>
      <c r="H403" s="16" t="s">
        <v>108</v>
      </c>
      <c r="I403" s="66">
        <v>26250</v>
      </c>
      <c r="J403" s="82" t="b">
        <f t="shared" si="19"/>
        <v>1</v>
      </c>
      <c r="K403" s="65" t="b">
        <f t="shared" si="20"/>
        <v>1</v>
      </c>
    </row>
    <row r="404" spans="2:11">
      <c r="B404" s="23" t="s">
        <v>319</v>
      </c>
      <c r="C404" s="11" t="s">
        <v>649</v>
      </c>
      <c r="D404" s="11" t="s">
        <v>164</v>
      </c>
      <c r="E404" s="12">
        <v>22000</v>
      </c>
      <c r="F404" s="65" t="b">
        <f t="shared" si="18"/>
        <v>1</v>
      </c>
      <c r="G404" s="16" t="s">
        <v>649</v>
      </c>
      <c r="H404" s="16" t="s">
        <v>164</v>
      </c>
      <c r="I404" s="66">
        <v>22000</v>
      </c>
      <c r="J404" s="82" t="b">
        <f t="shared" si="19"/>
        <v>1</v>
      </c>
      <c r="K404" s="65" t="b">
        <f t="shared" si="20"/>
        <v>1</v>
      </c>
    </row>
    <row r="405" spans="2:11">
      <c r="B405" s="23" t="s">
        <v>278</v>
      </c>
      <c r="C405" s="36" t="s">
        <v>280</v>
      </c>
      <c r="D405" s="36" t="s">
        <v>204</v>
      </c>
      <c r="E405" s="28">
        <v>80777</v>
      </c>
      <c r="F405" s="65" t="b">
        <f t="shared" si="18"/>
        <v>1</v>
      </c>
      <c r="G405" s="16" t="s">
        <v>280</v>
      </c>
      <c r="H405" s="16" t="s">
        <v>204</v>
      </c>
      <c r="I405" s="66">
        <v>80777</v>
      </c>
      <c r="J405" s="82" t="b">
        <f t="shared" si="19"/>
        <v>1</v>
      </c>
      <c r="K405" s="65" t="b">
        <f t="shared" si="20"/>
        <v>1</v>
      </c>
    </row>
    <row r="406" spans="2:11">
      <c r="B406" s="23" t="s">
        <v>98</v>
      </c>
      <c r="C406" s="11" t="s">
        <v>102</v>
      </c>
      <c r="D406" s="11" t="s">
        <v>103</v>
      </c>
      <c r="E406" s="12">
        <v>42966</v>
      </c>
      <c r="F406" s="65" t="b">
        <f t="shared" si="18"/>
        <v>1</v>
      </c>
      <c r="G406" s="16" t="s">
        <v>102</v>
      </c>
      <c r="H406" s="16" t="s">
        <v>103</v>
      </c>
      <c r="I406" s="66">
        <v>42966</v>
      </c>
      <c r="J406" s="82" t="b">
        <f t="shared" si="19"/>
        <v>1</v>
      </c>
      <c r="K406" s="65" t="b">
        <f t="shared" si="20"/>
        <v>1</v>
      </c>
    </row>
    <row r="407" spans="2:11">
      <c r="B407" s="23" t="s">
        <v>377</v>
      </c>
      <c r="C407" s="36" t="s">
        <v>586</v>
      </c>
      <c r="D407" s="36" t="s">
        <v>587</v>
      </c>
      <c r="E407" s="28">
        <v>80056.87</v>
      </c>
      <c r="F407" s="65" t="b">
        <f t="shared" si="18"/>
        <v>1</v>
      </c>
      <c r="G407" s="16" t="s">
        <v>586</v>
      </c>
      <c r="H407" s="16" t="s">
        <v>587</v>
      </c>
      <c r="I407" s="66">
        <v>80056.87</v>
      </c>
      <c r="J407" s="82" t="b">
        <f t="shared" si="19"/>
        <v>1</v>
      </c>
      <c r="K407" s="65" t="b">
        <f t="shared" si="20"/>
        <v>1</v>
      </c>
    </row>
    <row r="408" spans="2:11">
      <c r="B408" s="23" t="s">
        <v>319</v>
      </c>
      <c r="C408" s="11" t="s">
        <v>443</v>
      </c>
      <c r="D408" s="11" t="s">
        <v>164</v>
      </c>
      <c r="E408" s="12">
        <v>22000</v>
      </c>
      <c r="F408" s="65" t="b">
        <f t="shared" si="18"/>
        <v>1</v>
      </c>
      <c r="G408" s="16" t="s">
        <v>443</v>
      </c>
      <c r="H408" s="16" t="s">
        <v>164</v>
      </c>
      <c r="I408" s="66">
        <v>22000</v>
      </c>
      <c r="J408" s="82" t="b">
        <f t="shared" si="19"/>
        <v>1</v>
      </c>
      <c r="K408" s="65" t="b">
        <f t="shared" si="20"/>
        <v>1</v>
      </c>
    </row>
    <row r="409" spans="2:11">
      <c r="B409" s="23" t="s">
        <v>319</v>
      </c>
      <c r="C409" s="11" t="s">
        <v>883</v>
      </c>
      <c r="D409" s="11" t="s">
        <v>555</v>
      </c>
      <c r="E409" s="12">
        <v>22000</v>
      </c>
      <c r="F409" s="65" t="b">
        <f t="shared" si="18"/>
        <v>1</v>
      </c>
      <c r="G409" s="16" t="s">
        <v>883</v>
      </c>
      <c r="H409" s="16" t="s">
        <v>555</v>
      </c>
      <c r="I409" s="66">
        <v>22000</v>
      </c>
      <c r="J409" s="82" t="b">
        <f t="shared" si="19"/>
        <v>1</v>
      </c>
      <c r="K409" s="65" t="b">
        <f t="shared" si="20"/>
        <v>1</v>
      </c>
    </row>
    <row r="410" spans="2:11">
      <c r="B410" s="23" t="s">
        <v>319</v>
      </c>
      <c r="C410" s="11" t="s">
        <v>732</v>
      </c>
      <c r="D410" s="11" t="s">
        <v>108</v>
      </c>
      <c r="E410" s="12">
        <v>26250</v>
      </c>
      <c r="F410" s="65" t="b">
        <f t="shared" si="18"/>
        <v>1</v>
      </c>
      <c r="G410" s="16" t="s">
        <v>732</v>
      </c>
      <c r="H410" s="16" t="s">
        <v>108</v>
      </c>
      <c r="I410" s="66">
        <v>26250</v>
      </c>
      <c r="J410" s="82" t="b">
        <f t="shared" si="19"/>
        <v>1</v>
      </c>
      <c r="K410" s="65" t="b">
        <f t="shared" si="20"/>
        <v>1</v>
      </c>
    </row>
    <row r="411" spans="2:11">
      <c r="B411" s="23" t="s">
        <v>302</v>
      </c>
      <c r="C411" s="11" t="s">
        <v>849</v>
      </c>
      <c r="D411" s="11" t="s">
        <v>62</v>
      </c>
      <c r="E411" s="12">
        <v>34500</v>
      </c>
      <c r="F411" s="65" t="b">
        <f t="shared" si="18"/>
        <v>1</v>
      </c>
      <c r="G411" s="16" t="s">
        <v>849</v>
      </c>
      <c r="H411" s="16" t="s">
        <v>62</v>
      </c>
      <c r="I411" s="66">
        <v>34500</v>
      </c>
      <c r="J411" s="82" t="b">
        <f t="shared" si="19"/>
        <v>1</v>
      </c>
      <c r="K411" s="65" t="b">
        <f t="shared" si="20"/>
        <v>1</v>
      </c>
    </row>
    <row r="412" spans="2:11">
      <c r="B412" s="23" t="s">
        <v>139</v>
      </c>
      <c r="C412" s="11" t="s">
        <v>144</v>
      </c>
      <c r="D412" s="11" t="s">
        <v>38</v>
      </c>
      <c r="E412" s="12">
        <v>40000</v>
      </c>
      <c r="F412" s="65" t="b">
        <f t="shared" si="18"/>
        <v>1</v>
      </c>
      <c r="G412" s="16" t="s">
        <v>144</v>
      </c>
      <c r="H412" s="16" t="s">
        <v>38</v>
      </c>
      <c r="I412" s="66">
        <v>40000</v>
      </c>
      <c r="J412" s="82" t="b">
        <f t="shared" si="19"/>
        <v>1</v>
      </c>
      <c r="K412" s="65" t="b">
        <f t="shared" si="20"/>
        <v>1</v>
      </c>
    </row>
    <row r="413" spans="2:11">
      <c r="B413" s="23" t="s">
        <v>302</v>
      </c>
      <c r="C413" s="11" t="s">
        <v>317</v>
      </c>
      <c r="D413" s="11" t="s">
        <v>36</v>
      </c>
      <c r="E413" s="12">
        <v>30000</v>
      </c>
      <c r="F413" s="65" t="b">
        <f t="shared" si="18"/>
        <v>1</v>
      </c>
      <c r="G413" s="16" t="s">
        <v>317</v>
      </c>
      <c r="H413" s="16" t="s">
        <v>36</v>
      </c>
      <c r="I413" s="66">
        <v>30000</v>
      </c>
      <c r="J413" s="82" t="b">
        <f t="shared" si="19"/>
        <v>1</v>
      </c>
      <c r="K413" s="65" t="b">
        <f t="shared" si="20"/>
        <v>1</v>
      </c>
    </row>
    <row r="414" spans="2:11">
      <c r="B414" s="23" t="s">
        <v>319</v>
      </c>
      <c r="C414" s="11" t="s">
        <v>899</v>
      </c>
      <c r="D414" s="11" t="s">
        <v>186</v>
      </c>
      <c r="E414" s="12">
        <v>22000</v>
      </c>
      <c r="F414" s="65" t="b">
        <f t="shared" si="18"/>
        <v>1</v>
      </c>
      <c r="G414" s="16" t="s">
        <v>899</v>
      </c>
      <c r="H414" s="16" t="s">
        <v>186</v>
      </c>
      <c r="I414" s="66">
        <v>22000</v>
      </c>
      <c r="J414" s="82" t="b">
        <f t="shared" si="19"/>
        <v>1</v>
      </c>
      <c r="K414" s="65" t="b">
        <f t="shared" si="20"/>
        <v>1</v>
      </c>
    </row>
    <row r="415" spans="2:11">
      <c r="B415" s="23" t="s">
        <v>233</v>
      </c>
      <c r="C415" s="36" t="s">
        <v>234</v>
      </c>
      <c r="D415" s="36" t="s">
        <v>235</v>
      </c>
      <c r="E415" s="28">
        <v>186462.98</v>
      </c>
      <c r="F415" s="65" t="b">
        <f t="shared" si="18"/>
        <v>1</v>
      </c>
      <c r="G415" s="16" t="s">
        <v>234</v>
      </c>
      <c r="H415" s="16" t="s">
        <v>235</v>
      </c>
      <c r="I415" s="66">
        <v>186462.98</v>
      </c>
      <c r="J415" s="82" t="b">
        <f t="shared" si="19"/>
        <v>1</v>
      </c>
      <c r="K415" s="65" t="b">
        <f t="shared" si="20"/>
        <v>1</v>
      </c>
    </row>
    <row r="416" spans="2:11">
      <c r="B416" s="23" t="s">
        <v>87</v>
      </c>
      <c r="C416" s="11" t="s">
        <v>90</v>
      </c>
      <c r="D416" s="11" t="s">
        <v>91</v>
      </c>
      <c r="E416" s="12">
        <v>85000</v>
      </c>
      <c r="F416" s="65" t="b">
        <f t="shared" si="18"/>
        <v>1</v>
      </c>
      <c r="G416" s="16" t="s">
        <v>90</v>
      </c>
      <c r="H416" s="16" t="s">
        <v>91</v>
      </c>
      <c r="I416" s="66">
        <v>85000</v>
      </c>
      <c r="J416" s="82" t="b">
        <f t="shared" si="19"/>
        <v>1</v>
      </c>
      <c r="K416" s="65" t="b">
        <f t="shared" si="20"/>
        <v>1</v>
      </c>
    </row>
    <row r="417" spans="2:11">
      <c r="B417" s="23" t="s">
        <v>319</v>
      </c>
      <c r="C417" s="11" t="s">
        <v>857</v>
      </c>
      <c r="D417" s="11" t="s">
        <v>327</v>
      </c>
      <c r="E417" s="12">
        <v>40000</v>
      </c>
      <c r="F417" s="65" t="b">
        <f t="shared" si="18"/>
        <v>1</v>
      </c>
      <c r="G417" s="16" t="s">
        <v>857</v>
      </c>
      <c r="H417" s="16" t="s">
        <v>327</v>
      </c>
      <c r="I417" s="66">
        <v>40000</v>
      </c>
      <c r="J417" s="82" t="b">
        <f t="shared" si="19"/>
        <v>1</v>
      </c>
      <c r="K417" s="65" t="b">
        <f t="shared" si="20"/>
        <v>1</v>
      </c>
    </row>
    <row r="418" spans="2:11">
      <c r="B418" s="23" t="s">
        <v>302</v>
      </c>
      <c r="C418" s="11" t="s">
        <v>612</v>
      </c>
      <c r="D418" s="11" t="s">
        <v>229</v>
      </c>
      <c r="E418" s="12">
        <v>45000</v>
      </c>
      <c r="F418" s="65" t="b">
        <f t="shared" si="18"/>
        <v>1</v>
      </c>
      <c r="G418" s="16" t="s">
        <v>612</v>
      </c>
      <c r="H418" s="16" t="s">
        <v>229</v>
      </c>
      <c r="I418" s="66">
        <v>45000</v>
      </c>
      <c r="J418" s="82" t="b">
        <f t="shared" si="19"/>
        <v>1</v>
      </c>
      <c r="K418" s="65" t="b">
        <f t="shared" si="20"/>
        <v>1</v>
      </c>
    </row>
    <row r="419" spans="2:11">
      <c r="B419" s="23" t="s">
        <v>251</v>
      </c>
      <c r="C419" s="11" t="s">
        <v>257</v>
      </c>
      <c r="D419" s="11" t="s">
        <v>103</v>
      </c>
      <c r="E419" s="12">
        <v>51480</v>
      </c>
      <c r="F419" s="65" t="b">
        <f t="shared" si="18"/>
        <v>1</v>
      </c>
      <c r="G419" s="16" t="s">
        <v>257</v>
      </c>
      <c r="H419" s="16" t="s">
        <v>103</v>
      </c>
      <c r="I419" s="66">
        <v>51480</v>
      </c>
      <c r="J419" s="82" t="b">
        <f t="shared" si="19"/>
        <v>1</v>
      </c>
      <c r="K419" s="65" t="b">
        <f t="shared" si="20"/>
        <v>1</v>
      </c>
    </row>
    <row r="420" spans="2:11">
      <c r="B420" s="23" t="s">
        <v>319</v>
      </c>
      <c r="C420" s="11" t="s">
        <v>650</v>
      </c>
      <c r="D420" s="11" t="s">
        <v>164</v>
      </c>
      <c r="E420" s="12">
        <v>22000</v>
      </c>
      <c r="F420" s="65" t="b">
        <f t="shared" si="18"/>
        <v>1</v>
      </c>
      <c r="G420" s="16" t="s">
        <v>650</v>
      </c>
      <c r="H420" s="16" t="s">
        <v>164</v>
      </c>
      <c r="I420" s="66">
        <v>22000</v>
      </c>
      <c r="J420" s="82" t="b">
        <f t="shared" si="19"/>
        <v>1</v>
      </c>
      <c r="K420" s="65" t="b">
        <f t="shared" si="20"/>
        <v>1</v>
      </c>
    </row>
    <row r="421" spans="2:11">
      <c r="B421" s="23" t="s">
        <v>111</v>
      </c>
      <c r="C421" s="11" t="s">
        <v>114</v>
      </c>
      <c r="D421" s="11" t="s">
        <v>937</v>
      </c>
      <c r="E421" s="12">
        <v>65000</v>
      </c>
      <c r="F421" s="65" t="b">
        <f t="shared" si="18"/>
        <v>1</v>
      </c>
      <c r="G421" s="16" t="s">
        <v>114</v>
      </c>
      <c r="H421" s="16" t="s">
        <v>937</v>
      </c>
      <c r="I421" s="66">
        <v>65000</v>
      </c>
      <c r="J421" s="82" t="b">
        <f t="shared" si="19"/>
        <v>1</v>
      </c>
      <c r="K421" s="65" t="b">
        <f t="shared" si="20"/>
        <v>1</v>
      </c>
    </row>
    <row r="422" spans="2:11">
      <c r="B422" s="23" t="s">
        <v>302</v>
      </c>
      <c r="C422" s="11" t="s">
        <v>619</v>
      </c>
      <c r="D422" s="11" t="s">
        <v>62</v>
      </c>
      <c r="E422" s="12">
        <v>30000</v>
      </c>
      <c r="F422" s="65" t="b">
        <f t="shared" si="18"/>
        <v>1</v>
      </c>
      <c r="G422" s="16" t="s">
        <v>619</v>
      </c>
      <c r="H422" s="16" t="s">
        <v>62</v>
      </c>
      <c r="I422" s="66">
        <v>30000</v>
      </c>
      <c r="J422" s="82" t="b">
        <f t="shared" si="19"/>
        <v>1</v>
      </c>
      <c r="K422" s="65" t="b">
        <f t="shared" si="20"/>
        <v>1</v>
      </c>
    </row>
    <row r="423" spans="2:11">
      <c r="B423" s="23" t="s">
        <v>381</v>
      </c>
      <c r="C423" s="36" t="s">
        <v>692</v>
      </c>
      <c r="D423" s="36" t="s">
        <v>312</v>
      </c>
      <c r="E423" s="28">
        <v>34500</v>
      </c>
      <c r="F423" s="65" t="b">
        <f t="shared" si="18"/>
        <v>1</v>
      </c>
      <c r="G423" s="16" t="s">
        <v>692</v>
      </c>
      <c r="H423" s="16" t="s">
        <v>312</v>
      </c>
      <c r="I423" s="66">
        <v>34500</v>
      </c>
      <c r="J423" s="82" t="b">
        <f t="shared" si="19"/>
        <v>1</v>
      </c>
      <c r="K423" s="65" t="b">
        <f t="shared" si="20"/>
        <v>1</v>
      </c>
    </row>
    <row r="424" spans="2:11">
      <c r="B424" s="23" t="s">
        <v>361</v>
      </c>
      <c r="C424" s="36" t="s">
        <v>680</v>
      </c>
      <c r="D424" s="36" t="s">
        <v>365</v>
      </c>
      <c r="E424" s="28">
        <v>72688</v>
      </c>
      <c r="F424" s="65" t="b">
        <f t="shared" si="18"/>
        <v>1</v>
      </c>
      <c r="G424" s="16" t="s">
        <v>680</v>
      </c>
      <c r="H424" s="16" t="s">
        <v>365</v>
      </c>
      <c r="I424" s="66">
        <v>72688</v>
      </c>
      <c r="J424" s="82" t="b">
        <f t="shared" si="19"/>
        <v>1</v>
      </c>
      <c r="K424" s="65" t="b">
        <f t="shared" si="20"/>
        <v>1</v>
      </c>
    </row>
    <row r="425" spans="2:11">
      <c r="B425" s="76"/>
      <c r="C425" s="77"/>
      <c r="D425" s="77"/>
      <c r="E425" s="78"/>
      <c r="F425" s="65" t="b">
        <f t="shared" si="18"/>
        <v>0</v>
      </c>
      <c r="G425" s="79" t="s">
        <v>988</v>
      </c>
      <c r="H425" s="79" t="s">
        <v>110</v>
      </c>
      <c r="I425" s="80">
        <v>30000</v>
      </c>
      <c r="J425" s="86" t="b">
        <f t="shared" si="19"/>
        <v>0</v>
      </c>
      <c r="K425" s="88" t="b">
        <f t="shared" si="20"/>
        <v>0</v>
      </c>
    </row>
    <row r="426" spans="2:11">
      <c r="B426" s="23" t="s">
        <v>24</v>
      </c>
      <c r="C426" s="11" t="s">
        <v>29</v>
      </c>
      <c r="D426" s="11" t="s">
        <v>30</v>
      </c>
      <c r="E426" s="12">
        <v>155000</v>
      </c>
      <c r="F426" s="65" t="b">
        <f t="shared" si="18"/>
        <v>1</v>
      </c>
      <c r="G426" s="16" t="s">
        <v>29</v>
      </c>
      <c r="H426" s="16" t="s">
        <v>30</v>
      </c>
      <c r="I426" s="66">
        <v>155000</v>
      </c>
      <c r="J426" s="82" t="b">
        <f t="shared" si="19"/>
        <v>1</v>
      </c>
      <c r="K426" s="65" t="b">
        <f t="shared" si="20"/>
        <v>1</v>
      </c>
    </row>
    <row r="427" spans="2:11">
      <c r="B427" s="23" t="s">
        <v>319</v>
      </c>
      <c r="C427" s="11" t="s">
        <v>342</v>
      </c>
      <c r="D427" s="11" t="s">
        <v>164</v>
      </c>
      <c r="E427" s="12">
        <v>22000</v>
      </c>
      <c r="F427" s="65" t="b">
        <f t="shared" si="18"/>
        <v>1</v>
      </c>
      <c r="G427" s="16" t="s">
        <v>342</v>
      </c>
      <c r="H427" s="16" t="s">
        <v>164</v>
      </c>
      <c r="I427" s="66">
        <v>22000</v>
      </c>
      <c r="J427" s="82" t="b">
        <f t="shared" si="19"/>
        <v>1</v>
      </c>
      <c r="K427" s="65" t="b">
        <f t="shared" si="20"/>
        <v>1</v>
      </c>
    </row>
    <row r="428" spans="2:11">
      <c r="B428" s="23" t="s">
        <v>302</v>
      </c>
      <c r="C428" s="11" t="s">
        <v>516</v>
      </c>
      <c r="D428" s="11" t="s">
        <v>312</v>
      </c>
      <c r="E428" s="12">
        <v>34500</v>
      </c>
      <c r="F428" s="65" t="b">
        <f t="shared" si="18"/>
        <v>1</v>
      </c>
      <c r="G428" s="16" t="s">
        <v>516</v>
      </c>
      <c r="H428" s="16" t="s">
        <v>312</v>
      </c>
      <c r="I428" s="66">
        <v>34500</v>
      </c>
      <c r="J428" s="82" t="b">
        <f t="shared" si="19"/>
        <v>1</v>
      </c>
      <c r="K428" s="65" t="b">
        <f t="shared" si="20"/>
        <v>1</v>
      </c>
    </row>
    <row r="429" spans="2:11">
      <c r="B429" s="23" t="s">
        <v>361</v>
      </c>
      <c r="C429" s="36" t="s">
        <v>798</v>
      </c>
      <c r="D429" s="36" t="s">
        <v>365</v>
      </c>
      <c r="E429" s="28">
        <v>73549.41</v>
      </c>
      <c r="F429" s="65" t="b">
        <f t="shared" si="18"/>
        <v>1</v>
      </c>
      <c r="G429" s="16" t="s">
        <v>798</v>
      </c>
      <c r="H429" s="16" t="s">
        <v>365</v>
      </c>
      <c r="I429" s="66">
        <v>73549.41</v>
      </c>
      <c r="J429" s="82" t="b">
        <f t="shared" si="19"/>
        <v>1</v>
      </c>
      <c r="K429" s="65" t="b">
        <f t="shared" si="20"/>
        <v>1</v>
      </c>
    </row>
    <row r="430" spans="2:11">
      <c r="B430" s="23" t="s">
        <v>319</v>
      </c>
      <c r="C430" s="11" t="s">
        <v>854</v>
      </c>
      <c r="D430" s="11" t="s">
        <v>159</v>
      </c>
      <c r="E430" s="12">
        <v>30000</v>
      </c>
      <c r="F430" s="65" t="b">
        <f t="shared" si="18"/>
        <v>1</v>
      </c>
      <c r="G430" s="16" t="s">
        <v>854</v>
      </c>
      <c r="H430" s="16" t="s">
        <v>159</v>
      </c>
      <c r="I430" s="66">
        <v>30000</v>
      </c>
      <c r="J430" s="82" t="b">
        <f t="shared" si="19"/>
        <v>1</v>
      </c>
      <c r="K430" s="65" t="b">
        <f t="shared" si="20"/>
        <v>1</v>
      </c>
    </row>
    <row r="431" spans="2:11">
      <c r="B431" s="23" t="s">
        <v>319</v>
      </c>
      <c r="C431" s="11" t="s">
        <v>884</v>
      </c>
      <c r="D431" s="11" t="s">
        <v>555</v>
      </c>
      <c r="E431" s="12">
        <v>22000</v>
      </c>
      <c r="F431" s="65" t="b">
        <f t="shared" si="18"/>
        <v>1</v>
      </c>
      <c r="G431" s="16" t="s">
        <v>884</v>
      </c>
      <c r="H431" s="16" t="s">
        <v>555</v>
      </c>
      <c r="I431" s="66">
        <v>22000</v>
      </c>
      <c r="J431" s="82" t="b">
        <f t="shared" si="19"/>
        <v>1</v>
      </c>
      <c r="K431" s="65" t="b">
        <f t="shared" si="20"/>
        <v>1</v>
      </c>
    </row>
    <row r="432" spans="2:11">
      <c r="B432" s="23" t="s">
        <v>319</v>
      </c>
      <c r="C432" s="11" t="s">
        <v>731</v>
      </c>
      <c r="D432" s="11" t="s">
        <v>36</v>
      </c>
      <c r="E432" s="12">
        <v>30000</v>
      </c>
      <c r="F432" s="65" t="b">
        <f t="shared" si="18"/>
        <v>1</v>
      </c>
      <c r="G432" s="16" t="s">
        <v>731</v>
      </c>
      <c r="H432" s="16" t="s">
        <v>36</v>
      </c>
      <c r="I432" s="66">
        <v>30000</v>
      </c>
      <c r="J432" s="82" t="b">
        <f t="shared" si="19"/>
        <v>1</v>
      </c>
      <c r="K432" s="65" t="b">
        <f t="shared" si="20"/>
        <v>1</v>
      </c>
    </row>
    <row r="433" spans="2:11">
      <c r="B433" s="23" t="s">
        <v>319</v>
      </c>
      <c r="C433" s="11" t="s">
        <v>651</v>
      </c>
      <c r="D433" s="11" t="s">
        <v>164</v>
      </c>
      <c r="E433" s="12">
        <v>22000</v>
      </c>
      <c r="F433" s="65" t="b">
        <f t="shared" si="18"/>
        <v>1</v>
      </c>
      <c r="G433" s="16" t="s">
        <v>651</v>
      </c>
      <c r="H433" s="16" t="s">
        <v>164</v>
      </c>
      <c r="I433" s="66">
        <v>22000</v>
      </c>
      <c r="J433" s="82" t="b">
        <f t="shared" si="19"/>
        <v>1</v>
      </c>
      <c r="K433" s="65" t="b">
        <f t="shared" si="20"/>
        <v>1</v>
      </c>
    </row>
    <row r="434" spans="2:11">
      <c r="B434" s="23" t="s">
        <v>302</v>
      </c>
      <c r="C434" s="11" t="s">
        <v>715</v>
      </c>
      <c r="D434" s="11" t="s">
        <v>103</v>
      </c>
      <c r="E434" s="12">
        <v>41175.75</v>
      </c>
      <c r="F434" s="65" t="b">
        <f t="shared" si="18"/>
        <v>1</v>
      </c>
      <c r="G434" s="16" t="s">
        <v>715</v>
      </c>
      <c r="H434" s="16" t="s">
        <v>103</v>
      </c>
      <c r="I434" s="66">
        <v>41175.75</v>
      </c>
      <c r="J434" s="82" t="b">
        <f t="shared" si="19"/>
        <v>1</v>
      </c>
      <c r="K434" s="65" t="b">
        <f t="shared" si="20"/>
        <v>1</v>
      </c>
    </row>
    <row r="435" spans="2:11">
      <c r="B435" s="23" t="s">
        <v>139</v>
      </c>
      <c r="C435" s="11" t="s">
        <v>153</v>
      </c>
      <c r="D435" s="11" t="s">
        <v>38</v>
      </c>
      <c r="E435" s="12">
        <v>34000</v>
      </c>
      <c r="F435" s="65" t="b">
        <f t="shared" si="18"/>
        <v>1</v>
      </c>
      <c r="G435" s="16" t="s">
        <v>153</v>
      </c>
      <c r="H435" s="16" t="s">
        <v>38</v>
      </c>
      <c r="I435" s="66">
        <v>34000</v>
      </c>
      <c r="J435" s="82" t="b">
        <f t="shared" si="19"/>
        <v>1</v>
      </c>
      <c r="K435" s="65" t="b">
        <f t="shared" si="20"/>
        <v>1</v>
      </c>
    </row>
    <row r="436" spans="2:11">
      <c r="B436" s="23" t="s">
        <v>319</v>
      </c>
      <c r="C436" s="11" t="s">
        <v>626</v>
      </c>
      <c r="D436" s="11" t="s">
        <v>108</v>
      </c>
      <c r="E436" s="12">
        <v>36750</v>
      </c>
      <c r="F436" s="65" t="b">
        <f t="shared" si="18"/>
        <v>1</v>
      </c>
      <c r="G436" s="16" t="s">
        <v>626</v>
      </c>
      <c r="H436" s="16" t="s">
        <v>108</v>
      </c>
      <c r="I436" s="66">
        <v>36750</v>
      </c>
      <c r="J436" s="82" t="b">
        <f t="shared" si="19"/>
        <v>1</v>
      </c>
      <c r="K436" s="65" t="b">
        <f t="shared" si="20"/>
        <v>1</v>
      </c>
    </row>
    <row r="437" spans="2:11">
      <c r="B437" s="23" t="s">
        <v>319</v>
      </c>
      <c r="C437" s="11" t="s">
        <v>429</v>
      </c>
      <c r="D437" s="11" t="s">
        <v>38</v>
      </c>
      <c r="E437" s="12">
        <v>34000</v>
      </c>
      <c r="F437" s="65" t="b">
        <f t="shared" si="18"/>
        <v>1</v>
      </c>
      <c r="G437" s="16" t="s">
        <v>429</v>
      </c>
      <c r="H437" s="16" t="s">
        <v>38</v>
      </c>
      <c r="I437" s="66">
        <v>34000</v>
      </c>
      <c r="J437" s="82" t="b">
        <f t="shared" si="19"/>
        <v>1</v>
      </c>
      <c r="K437" s="65" t="b">
        <f t="shared" si="20"/>
        <v>1</v>
      </c>
    </row>
    <row r="438" spans="2:11">
      <c r="B438" s="23" t="s">
        <v>381</v>
      </c>
      <c r="C438" s="11" t="s">
        <v>693</v>
      </c>
      <c r="D438" s="11" t="s">
        <v>312</v>
      </c>
      <c r="E438" s="12">
        <v>34500</v>
      </c>
      <c r="F438" s="65" t="b">
        <f t="shared" si="18"/>
        <v>1</v>
      </c>
      <c r="G438" s="16" t="s">
        <v>693</v>
      </c>
      <c r="H438" s="16" t="s">
        <v>312</v>
      </c>
      <c r="I438" s="66">
        <v>34500</v>
      </c>
      <c r="J438" s="82" t="b">
        <f t="shared" si="19"/>
        <v>1</v>
      </c>
      <c r="K438" s="65" t="b">
        <f t="shared" si="20"/>
        <v>1</v>
      </c>
    </row>
    <row r="439" spans="2:11">
      <c r="B439" s="23" t="s">
        <v>293</v>
      </c>
      <c r="C439" s="11" t="s">
        <v>705</v>
      </c>
      <c r="D439" s="11" t="s">
        <v>312</v>
      </c>
      <c r="E439" s="12">
        <v>40000</v>
      </c>
      <c r="F439" s="65" t="b">
        <f t="shared" si="18"/>
        <v>1</v>
      </c>
      <c r="G439" s="16" t="s">
        <v>705</v>
      </c>
      <c r="H439" s="16" t="s">
        <v>312</v>
      </c>
      <c r="I439" s="66">
        <v>40000</v>
      </c>
      <c r="J439" s="82" t="b">
        <f t="shared" si="19"/>
        <v>1</v>
      </c>
      <c r="K439" s="65" t="b">
        <f t="shared" si="20"/>
        <v>1</v>
      </c>
    </row>
    <row r="440" spans="2:11">
      <c r="B440" s="23" t="s">
        <v>484</v>
      </c>
      <c r="C440" s="36" t="s">
        <v>824</v>
      </c>
      <c r="D440" s="36" t="s">
        <v>62</v>
      </c>
      <c r="E440" s="28">
        <v>34500</v>
      </c>
      <c r="F440" s="65" t="b">
        <f t="shared" si="18"/>
        <v>1</v>
      </c>
      <c r="G440" s="16" t="s">
        <v>824</v>
      </c>
      <c r="H440" s="16" t="s">
        <v>62</v>
      </c>
      <c r="I440" s="66">
        <v>34500</v>
      </c>
      <c r="J440" s="82" t="b">
        <f t="shared" si="19"/>
        <v>1</v>
      </c>
      <c r="K440" s="65" t="b">
        <f t="shared" si="20"/>
        <v>1</v>
      </c>
    </row>
    <row r="441" spans="2:11">
      <c r="B441" s="23" t="s">
        <v>377</v>
      </c>
      <c r="C441" s="11" t="s">
        <v>618</v>
      </c>
      <c r="D441" s="11" t="s">
        <v>62</v>
      </c>
      <c r="E441" s="12">
        <v>30000</v>
      </c>
      <c r="F441" s="65" t="b">
        <f t="shared" si="18"/>
        <v>1</v>
      </c>
      <c r="G441" s="16" t="s">
        <v>618</v>
      </c>
      <c r="H441" s="16" t="s">
        <v>62</v>
      </c>
      <c r="I441" s="66">
        <v>30000</v>
      </c>
      <c r="J441" s="82" t="b">
        <f t="shared" si="19"/>
        <v>1</v>
      </c>
      <c r="K441" s="65" t="b">
        <f t="shared" si="20"/>
        <v>1</v>
      </c>
    </row>
    <row r="442" spans="2:11">
      <c r="B442" s="23" t="s">
        <v>139</v>
      </c>
      <c r="C442" s="11" t="s">
        <v>170</v>
      </c>
      <c r="D442" s="11" t="s">
        <v>164</v>
      </c>
      <c r="E442" s="12">
        <v>22000</v>
      </c>
      <c r="F442" s="65" t="b">
        <f t="shared" si="18"/>
        <v>1</v>
      </c>
      <c r="G442" s="16" t="s">
        <v>170</v>
      </c>
      <c r="H442" s="16" t="s">
        <v>164</v>
      </c>
      <c r="I442" s="66">
        <v>22000</v>
      </c>
      <c r="J442" s="82" t="b">
        <f t="shared" si="19"/>
        <v>1</v>
      </c>
      <c r="K442" s="65" t="b">
        <f t="shared" si="20"/>
        <v>1</v>
      </c>
    </row>
    <row r="443" spans="2:11">
      <c r="B443" s="23" t="s">
        <v>361</v>
      </c>
      <c r="C443" s="36" t="s">
        <v>370</v>
      </c>
      <c r="D443" s="36" t="s">
        <v>365</v>
      </c>
      <c r="E443" s="28">
        <v>72688</v>
      </c>
      <c r="F443" s="65" t="b">
        <f t="shared" si="18"/>
        <v>1</v>
      </c>
      <c r="G443" s="16" t="s">
        <v>370</v>
      </c>
      <c r="H443" s="16" t="s">
        <v>365</v>
      </c>
      <c r="I443" s="66">
        <v>72688</v>
      </c>
      <c r="J443" s="82" t="b">
        <f t="shared" si="19"/>
        <v>1</v>
      </c>
      <c r="K443" s="65" t="b">
        <f t="shared" si="20"/>
        <v>1</v>
      </c>
    </row>
    <row r="444" spans="2:11">
      <c r="B444" s="23" t="s">
        <v>319</v>
      </c>
      <c r="C444" s="11" t="s">
        <v>652</v>
      </c>
      <c r="D444" s="11" t="s">
        <v>164</v>
      </c>
      <c r="E444" s="12">
        <v>22000</v>
      </c>
      <c r="F444" s="65" t="b">
        <f t="shared" si="18"/>
        <v>1</v>
      </c>
      <c r="G444" s="16" t="s">
        <v>652</v>
      </c>
      <c r="H444" s="16" t="s">
        <v>164</v>
      </c>
      <c r="I444" s="66">
        <v>22000</v>
      </c>
      <c r="J444" s="82" t="b">
        <f t="shared" si="19"/>
        <v>1</v>
      </c>
      <c r="K444" s="65" t="b">
        <f t="shared" si="20"/>
        <v>1</v>
      </c>
    </row>
    <row r="445" spans="2:11">
      <c r="B445" s="23" t="s">
        <v>222</v>
      </c>
      <c r="C445" s="11" t="s">
        <v>228</v>
      </c>
      <c r="D445" s="11" t="s">
        <v>953</v>
      </c>
      <c r="E445" s="12">
        <v>51750</v>
      </c>
      <c r="F445" s="65" t="b">
        <f t="shared" si="18"/>
        <v>1</v>
      </c>
      <c r="G445" s="16" t="s">
        <v>228</v>
      </c>
      <c r="H445" s="16" t="s">
        <v>229</v>
      </c>
      <c r="I445" s="66">
        <v>51750</v>
      </c>
      <c r="J445" s="83" t="b">
        <f t="shared" si="19"/>
        <v>0</v>
      </c>
      <c r="K445" s="65" t="b">
        <f t="shared" si="20"/>
        <v>1</v>
      </c>
    </row>
    <row r="446" spans="2:11">
      <c r="B446" s="23" t="s">
        <v>293</v>
      </c>
      <c r="C446" s="11" t="s">
        <v>402</v>
      </c>
      <c r="D446" s="11" t="s">
        <v>312</v>
      </c>
      <c r="E446" s="12">
        <v>30000</v>
      </c>
      <c r="F446" s="65" t="b">
        <f t="shared" si="18"/>
        <v>1</v>
      </c>
      <c r="G446" s="16" t="s">
        <v>402</v>
      </c>
      <c r="H446" s="16" t="s">
        <v>312</v>
      </c>
      <c r="I446" s="66">
        <v>30000</v>
      </c>
      <c r="J446" s="82" t="b">
        <f t="shared" si="19"/>
        <v>1</v>
      </c>
      <c r="K446" s="65" t="b">
        <f t="shared" si="20"/>
        <v>1</v>
      </c>
    </row>
    <row r="447" spans="2:11">
      <c r="B447" s="23" t="s">
        <v>73</v>
      </c>
      <c r="C447" s="11" t="s">
        <v>79</v>
      </c>
      <c r="D447" s="11" t="s">
        <v>940</v>
      </c>
      <c r="E447" s="12">
        <v>65000</v>
      </c>
      <c r="F447" s="65" t="b">
        <f t="shared" si="18"/>
        <v>1</v>
      </c>
      <c r="G447" s="16" t="s">
        <v>79</v>
      </c>
      <c r="H447" s="16" t="s">
        <v>940</v>
      </c>
      <c r="I447" s="66">
        <v>65000</v>
      </c>
      <c r="J447" s="82" t="b">
        <f t="shared" si="19"/>
        <v>1</v>
      </c>
      <c r="K447" s="65" t="b">
        <f t="shared" si="20"/>
        <v>1</v>
      </c>
    </row>
    <row r="448" spans="2:11">
      <c r="B448" s="23" t="s">
        <v>319</v>
      </c>
      <c r="C448" s="11" t="s">
        <v>872</v>
      </c>
      <c r="D448" s="11" t="s">
        <v>164</v>
      </c>
      <c r="E448" s="12">
        <v>22000</v>
      </c>
      <c r="F448" s="65" t="b">
        <f t="shared" si="18"/>
        <v>1</v>
      </c>
      <c r="G448" s="16" t="s">
        <v>872</v>
      </c>
      <c r="H448" s="16" t="s">
        <v>164</v>
      </c>
      <c r="I448" s="66">
        <v>22000</v>
      </c>
      <c r="J448" s="82" t="b">
        <f t="shared" si="19"/>
        <v>1</v>
      </c>
      <c r="K448" s="65" t="b">
        <f t="shared" si="20"/>
        <v>1</v>
      </c>
    </row>
    <row r="449" spans="2:11">
      <c r="B449" s="23" t="s">
        <v>269</v>
      </c>
      <c r="C449" s="11" t="s">
        <v>272</v>
      </c>
      <c r="D449" s="11" t="s">
        <v>103</v>
      </c>
      <c r="E449" s="12">
        <v>46000</v>
      </c>
      <c r="F449" s="65" t="b">
        <f t="shared" si="18"/>
        <v>1</v>
      </c>
      <c r="G449" s="16" t="s">
        <v>272</v>
      </c>
      <c r="H449" s="16" t="s">
        <v>103</v>
      </c>
      <c r="I449" s="66">
        <v>46000</v>
      </c>
      <c r="J449" s="82" t="b">
        <f t="shared" si="19"/>
        <v>1</v>
      </c>
      <c r="K449" s="65" t="b">
        <f t="shared" si="20"/>
        <v>1</v>
      </c>
    </row>
    <row r="450" spans="2:11">
      <c r="B450" s="23" t="s">
        <v>319</v>
      </c>
      <c r="C450" s="11" t="s">
        <v>444</v>
      </c>
      <c r="D450" s="11" t="s">
        <v>164</v>
      </c>
      <c r="E450" s="12">
        <v>22000</v>
      </c>
      <c r="F450" s="65" t="b">
        <f t="shared" si="18"/>
        <v>1</v>
      </c>
      <c r="G450" s="16" t="s">
        <v>444</v>
      </c>
      <c r="H450" s="16" t="s">
        <v>164</v>
      </c>
      <c r="I450" s="66">
        <v>22000</v>
      </c>
      <c r="J450" s="82" t="b">
        <f t="shared" si="19"/>
        <v>1</v>
      </c>
      <c r="K450" s="65" t="b">
        <f t="shared" si="20"/>
        <v>1</v>
      </c>
    </row>
    <row r="451" spans="2:11">
      <c r="B451" s="23" t="s">
        <v>319</v>
      </c>
      <c r="C451" s="11" t="s">
        <v>556</v>
      </c>
      <c r="D451" s="11" t="s">
        <v>557</v>
      </c>
      <c r="E451" s="12">
        <v>22000</v>
      </c>
      <c r="F451" s="65" t="b">
        <f t="shared" ref="F451:F514" si="21">G451=C451</f>
        <v>1</v>
      </c>
      <c r="G451" s="16" t="s">
        <v>556</v>
      </c>
      <c r="H451" s="16" t="s">
        <v>557</v>
      </c>
      <c r="I451" s="66">
        <v>22000</v>
      </c>
      <c r="J451" s="82" t="b">
        <f t="shared" ref="J451:J514" si="22">H451=D451</f>
        <v>1</v>
      </c>
      <c r="K451" s="65" t="b">
        <f t="shared" ref="K451:K514" si="23">I451=E451</f>
        <v>1</v>
      </c>
    </row>
    <row r="452" spans="2:11">
      <c r="B452" s="23" t="s">
        <v>319</v>
      </c>
      <c r="C452" s="11" t="s">
        <v>343</v>
      </c>
      <c r="D452" s="11" t="s">
        <v>164</v>
      </c>
      <c r="E452" s="12">
        <v>22000</v>
      </c>
      <c r="F452" s="65" t="b">
        <f t="shared" si="21"/>
        <v>1</v>
      </c>
      <c r="G452" s="16" t="s">
        <v>343</v>
      </c>
      <c r="H452" s="16" t="s">
        <v>164</v>
      </c>
      <c r="I452" s="66">
        <v>22000</v>
      </c>
      <c r="J452" s="82" t="b">
        <f t="shared" si="22"/>
        <v>1</v>
      </c>
      <c r="K452" s="65" t="b">
        <f t="shared" si="23"/>
        <v>1</v>
      </c>
    </row>
    <row r="453" spans="2:11">
      <c r="B453" s="23" t="s">
        <v>319</v>
      </c>
      <c r="C453" s="11" t="s">
        <v>450</v>
      </c>
      <c r="D453" s="11" t="s">
        <v>164</v>
      </c>
      <c r="E453" s="12">
        <v>22000</v>
      </c>
      <c r="F453" s="65" t="b">
        <f t="shared" si="21"/>
        <v>1</v>
      </c>
      <c r="G453" s="16" t="s">
        <v>450</v>
      </c>
      <c r="H453" s="16" t="s">
        <v>164</v>
      </c>
      <c r="I453" s="66">
        <v>22000</v>
      </c>
      <c r="J453" s="82" t="b">
        <f t="shared" si="22"/>
        <v>1</v>
      </c>
      <c r="K453" s="65" t="b">
        <f t="shared" si="23"/>
        <v>1</v>
      </c>
    </row>
    <row r="454" spans="2:11">
      <c r="B454" s="23" t="s">
        <v>319</v>
      </c>
      <c r="C454" s="11" t="s">
        <v>941</v>
      </c>
      <c r="D454" s="11" t="s">
        <v>458</v>
      </c>
      <c r="E454" s="12">
        <v>20000</v>
      </c>
      <c r="F454" s="65" t="b">
        <f t="shared" si="21"/>
        <v>1</v>
      </c>
      <c r="G454" s="16" t="s">
        <v>941</v>
      </c>
      <c r="H454" s="16" t="s">
        <v>458</v>
      </c>
      <c r="I454" s="66">
        <v>20000</v>
      </c>
      <c r="J454" s="82" t="b">
        <f t="shared" si="22"/>
        <v>1</v>
      </c>
      <c r="K454" s="65" t="b">
        <f t="shared" si="23"/>
        <v>1</v>
      </c>
    </row>
    <row r="455" spans="2:11">
      <c r="B455" s="23" t="s">
        <v>319</v>
      </c>
      <c r="C455" s="11" t="s">
        <v>873</v>
      </c>
      <c r="D455" s="11" t="s">
        <v>164</v>
      </c>
      <c r="E455" s="12">
        <v>22000</v>
      </c>
      <c r="F455" s="65" t="b">
        <f t="shared" si="21"/>
        <v>1</v>
      </c>
      <c r="G455" s="16" t="s">
        <v>873</v>
      </c>
      <c r="H455" s="16" t="s">
        <v>164</v>
      </c>
      <c r="I455" s="66">
        <v>22000</v>
      </c>
      <c r="J455" s="82" t="b">
        <f t="shared" si="22"/>
        <v>1</v>
      </c>
      <c r="K455" s="65" t="b">
        <f t="shared" si="23"/>
        <v>1</v>
      </c>
    </row>
    <row r="456" spans="2:11">
      <c r="B456" s="23" t="s">
        <v>139</v>
      </c>
      <c r="C456" s="11" t="s">
        <v>179</v>
      </c>
      <c r="D456" s="11" t="s">
        <v>180</v>
      </c>
      <c r="E456" s="12">
        <v>22000</v>
      </c>
      <c r="F456" s="65" t="b">
        <f t="shared" si="21"/>
        <v>1</v>
      </c>
      <c r="G456" s="16" t="s">
        <v>179</v>
      </c>
      <c r="H456" s="16" t="s">
        <v>180</v>
      </c>
      <c r="I456" s="66">
        <v>22000</v>
      </c>
      <c r="J456" s="82" t="b">
        <f t="shared" si="22"/>
        <v>1</v>
      </c>
      <c r="K456" s="65" t="b">
        <f t="shared" si="23"/>
        <v>1</v>
      </c>
    </row>
    <row r="457" spans="2:11">
      <c r="B457" s="23" t="s">
        <v>361</v>
      </c>
      <c r="C457" s="36" t="s">
        <v>681</v>
      </c>
      <c r="D457" s="36" t="s">
        <v>365</v>
      </c>
      <c r="E457" s="28">
        <v>72688</v>
      </c>
      <c r="F457" s="65" t="b">
        <f t="shared" si="21"/>
        <v>1</v>
      </c>
      <c r="G457" s="16" t="s">
        <v>681</v>
      </c>
      <c r="H457" s="16" t="s">
        <v>365</v>
      </c>
      <c r="I457" s="66">
        <v>72688</v>
      </c>
      <c r="J457" s="82" t="b">
        <f t="shared" si="22"/>
        <v>1</v>
      </c>
      <c r="K457" s="65" t="b">
        <f t="shared" si="23"/>
        <v>1</v>
      </c>
    </row>
    <row r="458" spans="2:11">
      <c r="B458" s="23" t="s">
        <v>319</v>
      </c>
      <c r="C458" s="11" t="s">
        <v>468</v>
      </c>
      <c r="D458" s="11" t="s">
        <v>201</v>
      </c>
      <c r="E458" s="12">
        <v>22000</v>
      </c>
      <c r="F458" s="65" t="b">
        <f t="shared" si="21"/>
        <v>1</v>
      </c>
      <c r="G458" s="16" t="s">
        <v>468</v>
      </c>
      <c r="H458" s="16" t="s">
        <v>201</v>
      </c>
      <c r="I458" s="66">
        <v>22000</v>
      </c>
      <c r="J458" s="82" t="b">
        <f t="shared" si="22"/>
        <v>1</v>
      </c>
      <c r="K458" s="65" t="b">
        <f t="shared" si="23"/>
        <v>1</v>
      </c>
    </row>
    <row r="459" spans="2:11">
      <c r="B459" s="23" t="s">
        <v>319</v>
      </c>
      <c r="C459" s="11" t="s">
        <v>792</v>
      </c>
      <c r="D459" s="11" t="s">
        <v>201</v>
      </c>
      <c r="E459" s="12">
        <v>22000</v>
      </c>
      <c r="F459" s="65" t="b">
        <f t="shared" si="21"/>
        <v>1</v>
      </c>
      <c r="G459" s="16" t="s">
        <v>792</v>
      </c>
      <c r="H459" s="16" t="s">
        <v>201</v>
      </c>
      <c r="I459" s="66">
        <v>22000</v>
      </c>
      <c r="J459" s="82" t="b">
        <f t="shared" si="22"/>
        <v>1</v>
      </c>
      <c r="K459" s="65" t="b">
        <f t="shared" si="23"/>
        <v>1</v>
      </c>
    </row>
    <row r="460" spans="2:11">
      <c r="B460" s="23" t="s">
        <v>319</v>
      </c>
      <c r="C460" s="11" t="s">
        <v>653</v>
      </c>
      <c r="D460" s="11" t="s">
        <v>164</v>
      </c>
      <c r="E460" s="12">
        <v>22000</v>
      </c>
      <c r="F460" s="65" t="b">
        <f t="shared" si="21"/>
        <v>1</v>
      </c>
      <c r="G460" s="16" t="s">
        <v>653</v>
      </c>
      <c r="H460" s="16" t="s">
        <v>164</v>
      </c>
      <c r="I460" s="66">
        <v>22000</v>
      </c>
      <c r="J460" s="82" t="b">
        <f t="shared" si="22"/>
        <v>1</v>
      </c>
      <c r="K460" s="65" t="b">
        <f t="shared" si="23"/>
        <v>1</v>
      </c>
    </row>
    <row r="461" spans="2:11">
      <c r="B461" s="23" t="s">
        <v>319</v>
      </c>
      <c r="C461" s="11" t="s">
        <v>355</v>
      </c>
      <c r="D461" s="11" t="s">
        <v>186</v>
      </c>
      <c r="E461" s="12">
        <v>22000</v>
      </c>
      <c r="F461" s="65" t="b">
        <f t="shared" si="21"/>
        <v>1</v>
      </c>
      <c r="G461" s="16" t="s">
        <v>355</v>
      </c>
      <c r="H461" s="16" t="s">
        <v>186</v>
      </c>
      <c r="I461" s="66">
        <v>22000</v>
      </c>
      <c r="J461" s="82" t="b">
        <f t="shared" si="22"/>
        <v>1</v>
      </c>
      <c r="K461" s="65" t="b">
        <f t="shared" si="23"/>
        <v>1</v>
      </c>
    </row>
    <row r="462" spans="2:11">
      <c r="B462" s="23" t="s">
        <v>391</v>
      </c>
      <c r="C462" s="11" t="s">
        <v>496</v>
      </c>
      <c r="D462" s="11" t="s">
        <v>204</v>
      </c>
      <c r="E462" s="12">
        <v>86250</v>
      </c>
      <c r="F462" s="65" t="b">
        <f t="shared" si="21"/>
        <v>1</v>
      </c>
      <c r="G462" s="16" t="s">
        <v>496</v>
      </c>
      <c r="H462" s="16" t="s">
        <v>204</v>
      </c>
      <c r="I462" s="66">
        <v>86250</v>
      </c>
      <c r="J462" s="82" t="b">
        <f t="shared" si="22"/>
        <v>1</v>
      </c>
      <c r="K462" s="65" t="b">
        <f t="shared" si="23"/>
        <v>1</v>
      </c>
    </row>
    <row r="463" spans="2:11">
      <c r="B463" s="23" t="s">
        <v>361</v>
      </c>
      <c r="C463" s="11" t="s">
        <v>581</v>
      </c>
      <c r="D463" s="11" t="s">
        <v>103</v>
      </c>
      <c r="E463" s="12">
        <v>43234.53</v>
      </c>
      <c r="F463" s="65" t="b">
        <f t="shared" si="21"/>
        <v>1</v>
      </c>
      <c r="G463" s="16" t="s">
        <v>581</v>
      </c>
      <c r="H463" s="16" t="s">
        <v>103</v>
      </c>
      <c r="I463" s="66">
        <v>43234.53</v>
      </c>
      <c r="J463" s="82" t="b">
        <f t="shared" si="22"/>
        <v>1</v>
      </c>
      <c r="K463" s="65" t="b">
        <f t="shared" si="23"/>
        <v>1</v>
      </c>
    </row>
    <row r="464" spans="2:11">
      <c r="B464" s="23" t="s">
        <v>319</v>
      </c>
      <c r="C464" s="11" t="s">
        <v>546</v>
      </c>
      <c r="D464" s="11" t="s">
        <v>164</v>
      </c>
      <c r="E464" s="12">
        <v>22000</v>
      </c>
      <c r="F464" s="65" t="b">
        <f t="shared" si="21"/>
        <v>1</v>
      </c>
      <c r="G464" s="16" t="s">
        <v>546</v>
      </c>
      <c r="H464" s="16" t="s">
        <v>164</v>
      </c>
      <c r="I464" s="66">
        <v>22000</v>
      </c>
      <c r="J464" s="82" t="b">
        <f t="shared" si="22"/>
        <v>1</v>
      </c>
      <c r="K464" s="65" t="b">
        <f t="shared" si="23"/>
        <v>1</v>
      </c>
    </row>
    <row r="465" spans="2:11">
      <c r="B465" s="23" t="s">
        <v>358</v>
      </c>
      <c r="C465" s="36" t="s">
        <v>901</v>
      </c>
      <c r="D465" s="36" t="s">
        <v>902</v>
      </c>
      <c r="E465" s="28">
        <v>67100.55</v>
      </c>
      <c r="F465" s="65" t="b">
        <f t="shared" si="21"/>
        <v>1</v>
      </c>
      <c r="G465" s="16" t="s">
        <v>901</v>
      </c>
      <c r="H465" s="16" t="s">
        <v>902</v>
      </c>
      <c r="I465" s="66">
        <v>67100.55</v>
      </c>
      <c r="J465" s="82" t="b">
        <f t="shared" si="22"/>
        <v>1</v>
      </c>
      <c r="K465" s="65" t="b">
        <f t="shared" si="23"/>
        <v>1</v>
      </c>
    </row>
    <row r="466" spans="2:11">
      <c r="B466" s="23" t="s">
        <v>319</v>
      </c>
      <c r="C466" s="11" t="s">
        <v>344</v>
      </c>
      <c r="D466" s="11" t="s">
        <v>164</v>
      </c>
      <c r="E466" s="12">
        <v>22000</v>
      </c>
      <c r="F466" s="65" t="b">
        <f t="shared" si="21"/>
        <v>1</v>
      </c>
      <c r="G466" s="16" t="s">
        <v>344</v>
      </c>
      <c r="H466" s="16" t="s">
        <v>164</v>
      </c>
      <c r="I466" s="66">
        <v>22000</v>
      </c>
      <c r="J466" s="82" t="b">
        <f t="shared" si="22"/>
        <v>1</v>
      </c>
      <c r="K466" s="65" t="b">
        <f t="shared" si="23"/>
        <v>1</v>
      </c>
    </row>
    <row r="467" spans="2:11">
      <c r="B467" s="23" t="s">
        <v>269</v>
      </c>
      <c r="C467" s="11" t="s">
        <v>271</v>
      </c>
      <c r="D467" s="11" t="s">
        <v>42</v>
      </c>
      <c r="E467" s="12">
        <v>80000</v>
      </c>
      <c r="F467" s="65" t="b">
        <f t="shared" si="21"/>
        <v>1</v>
      </c>
      <c r="G467" s="16" t="s">
        <v>271</v>
      </c>
      <c r="H467" s="16" t="s">
        <v>42</v>
      </c>
      <c r="I467" s="66">
        <v>80000</v>
      </c>
      <c r="J467" s="82" t="b">
        <f t="shared" si="22"/>
        <v>1</v>
      </c>
      <c r="K467" s="65" t="b">
        <f t="shared" si="23"/>
        <v>1</v>
      </c>
    </row>
    <row r="468" spans="2:11">
      <c r="B468" s="23" t="s">
        <v>377</v>
      </c>
      <c r="C468" s="81" t="s">
        <v>989</v>
      </c>
      <c r="D468" s="36" t="s">
        <v>62</v>
      </c>
      <c r="E468" s="28">
        <v>34500</v>
      </c>
      <c r="F468" s="65" t="b">
        <f t="shared" si="21"/>
        <v>1</v>
      </c>
      <c r="G468" s="16" t="s">
        <v>989</v>
      </c>
      <c r="H468" s="16" t="s">
        <v>62</v>
      </c>
      <c r="I468" s="66">
        <v>34500</v>
      </c>
      <c r="J468" s="82" t="b">
        <f t="shared" si="22"/>
        <v>1</v>
      </c>
      <c r="K468" s="65" t="b">
        <f t="shared" si="23"/>
        <v>1</v>
      </c>
    </row>
    <row r="469" spans="2:11">
      <c r="B469" s="23" t="s">
        <v>361</v>
      </c>
      <c r="C469" s="36" t="s">
        <v>806</v>
      </c>
      <c r="D469" s="36" t="s">
        <v>365</v>
      </c>
      <c r="E469" s="28">
        <v>72688</v>
      </c>
      <c r="F469" s="65" t="b">
        <f t="shared" si="21"/>
        <v>1</v>
      </c>
      <c r="G469" s="16" t="s">
        <v>806</v>
      </c>
      <c r="H469" s="16" t="s">
        <v>365</v>
      </c>
      <c r="I469" s="66">
        <v>72688</v>
      </c>
      <c r="J469" s="82" t="b">
        <f t="shared" si="22"/>
        <v>1</v>
      </c>
      <c r="K469" s="65" t="b">
        <f t="shared" si="23"/>
        <v>1</v>
      </c>
    </row>
    <row r="470" spans="2:11">
      <c r="B470" s="23" t="s">
        <v>319</v>
      </c>
      <c r="C470" s="11" t="s">
        <v>451</v>
      </c>
      <c r="D470" s="11" t="s">
        <v>164</v>
      </c>
      <c r="E470" s="12">
        <v>22000</v>
      </c>
      <c r="F470" s="65" t="b">
        <f t="shared" si="21"/>
        <v>1</v>
      </c>
      <c r="G470" s="16" t="s">
        <v>451</v>
      </c>
      <c r="H470" s="16" t="s">
        <v>164</v>
      </c>
      <c r="I470" s="66">
        <v>22000</v>
      </c>
      <c r="J470" s="82" t="b">
        <f t="shared" si="22"/>
        <v>1</v>
      </c>
      <c r="K470" s="65" t="b">
        <f t="shared" si="23"/>
        <v>1</v>
      </c>
    </row>
    <row r="471" spans="2:11">
      <c r="B471" s="23"/>
      <c r="C471" s="77"/>
      <c r="D471" s="77"/>
      <c r="E471" s="78"/>
      <c r="F471" s="65" t="b">
        <f t="shared" si="21"/>
        <v>0</v>
      </c>
      <c r="G471" s="79" t="s">
        <v>990</v>
      </c>
      <c r="H471" s="79" t="s">
        <v>942</v>
      </c>
      <c r="I471" s="80">
        <v>30000</v>
      </c>
      <c r="J471" s="86" t="b">
        <f t="shared" si="22"/>
        <v>0</v>
      </c>
      <c r="K471" s="88" t="b">
        <f t="shared" si="23"/>
        <v>0</v>
      </c>
    </row>
    <row r="472" spans="2:11">
      <c r="B472" s="23" t="s">
        <v>302</v>
      </c>
      <c r="C472" s="11" t="s">
        <v>414</v>
      </c>
      <c r="D472" s="11" t="s">
        <v>62</v>
      </c>
      <c r="E472" s="12">
        <v>41175.75</v>
      </c>
      <c r="F472" s="65" t="b">
        <f t="shared" si="21"/>
        <v>1</v>
      </c>
      <c r="G472" s="16" t="s">
        <v>414</v>
      </c>
      <c r="H472" s="16" t="s">
        <v>62</v>
      </c>
      <c r="I472" s="66">
        <v>41175.75</v>
      </c>
      <c r="J472" s="82" t="b">
        <f t="shared" si="22"/>
        <v>1</v>
      </c>
      <c r="K472" s="65" t="b">
        <f t="shared" si="23"/>
        <v>1</v>
      </c>
    </row>
    <row r="473" spans="2:11">
      <c r="B473" s="23" t="s">
        <v>319</v>
      </c>
      <c r="C473" s="11" t="s">
        <v>789</v>
      </c>
      <c r="D473" s="11" t="s">
        <v>186</v>
      </c>
      <c r="E473" s="12">
        <v>22000</v>
      </c>
      <c r="F473" s="65" t="b">
        <f t="shared" si="21"/>
        <v>1</v>
      </c>
      <c r="G473" s="16" t="s">
        <v>789</v>
      </c>
      <c r="H473" s="16" t="s">
        <v>186</v>
      </c>
      <c r="I473" s="66">
        <v>22000</v>
      </c>
      <c r="J473" s="82" t="b">
        <f t="shared" si="22"/>
        <v>1</v>
      </c>
      <c r="K473" s="65" t="b">
        <f t="shared" si="23"/>
        <v>1</v>
      </c>
    </row>
    <row r="474" spans="2:11">
      <c r="B474" s="23" t="s">
        <v>319</v>
      </c>
      <c r="C474" s="11" t="s">
        <v>891</v>
      </c>
      <c r="D474" s="11" t="s">
        <v>182</v>
      </c>
      <c r="E474" s="12">
        <v>22000</v>
      </c>
      <c r="F474" s="65" t="b">
        <f t="shared" si="21"/>
        <v>1</v>
      </c>
      <c r="G474" s="16" t="s">
        <v>891</v>
      </c>
      <c r="H474" s="16" t="s">
        <v>182</v>
      </c>
      <c r="I474" s="66">
        <v>22000</v>
      </c>
      <c r="J474" s="82" t="b">
        <f t="shared" si="22"/>
        <v>1</v>
      </c>
      <c r="K474" s="65" t="b">
        <f t="shared" si="23"/>
        <v>1</v>
      </c>
    </row>
    <row r="475" spans="2:11">
      <c r="B475" s="23" t="s">
        <v>381</v>
      </c>
      <c r="C475" s="11" t="s">
        <v>820</v>
      </c>
      <c r="D475" s="11" t="s">
        <v>956</v>
      </c>
      <c r="E475" s="12">
        <v>60000</v>
      </c>
      <c r="F475" s="65" t="b">
        <f t="shared" si="21"/>
        <v>1</v>
      </c>
      <c r="G475" s="16" t="s">
        <v>820</v>
      </c>
      <c r="H475" s="16" t="s">
        <v>991</v>
      </c>
      <c r="I475" s="66">
        <v>60000</v>
      </c>
      <c r="J475" s="83" t="b">
        <f t="shared" si="22"/>
        <v>0</v>
      </c>
      <c r="K475" s="65" t="b">
        <f t="shared" si="23"/>
        <v>1</v>
      </c>
    </row>
    <row r="476" spans="2:11">
      <c r="B476" s="23" t="s">
        <v>319</v>
      </c>
      <c r="C476" s="11" t="s">
        <v>621</v>
      </c>
      <c r="D476" s="11" t="s">
        <v>52</v>
      </c>
      <c r="E476" s="12">
        <v>47250</v>
      </c>
      <c r="F476" s="65" t="b">
        <f t="shared" si="21"/>
        <v>1</v>
      </c>
      <c r="G476" s="16" t="s">
        <v>621</v>
      </c>
      <c r="H476" s="16" t="s">
        <v>52</v>
      </c>
      <c r="I476" s="66">
        <v>47250</v>
      </c>
      <c r="J476" s="82" t="b">
        <f t="shared" si="22"/>
        <v>1</v>
      </c>
      <c r="K476" s="65" t="b">
        <f t="shared" si="23"/>
        <v>1</v>
      </c>
    </row>
    <row r="477" spans="2:11">
      <c r="B477" s="23" t="s">
        <v>319</v>
      </c>
      <c r="C477" s="11" t="s">
        <v>654</v>
      </c>
      <c r="D477" s="11" t="s">
        <v>164</v>
      </c>
      <c r="E477" s="12">
        <v>22000</v>
      </c>
      <c r="F477" s="65" t="b">
        <f t="shared" si="21"/>
        <v>1</v>
      </c>
      <c r="G477" s="16" t="s">
        <v>654</v>
      </c>
      <c r="H477" s="16" t="s">
        <v>164</v>
      </c>
      <c r="I477" s="66">
        <v>22000</v>
      </c>
      <c r="J477" s="82" t="b">
        <f t="shared" si="22"/>
        <v>1</v>
      </c>
      <c r="K477" s="65" t="b">
        <f t="shared" si="23"/>
        <v>1</v>
      </c>
    </row>
    <row r="478" spans="2:11">
      <c r="B478" s="23" t="s">
        <v>139</v>
      </c>
      <c r="C478" s="11" t="s">
        <v>189</v>
      </c>
      <c r="D478" s="11" t="s">
        <v>186</v>
      </c>
      <c r="E478" s="12">
        <v>22000</v>
      </c>
      <c r="F478" s="65" t="b">
        <f t="shared" si="21"/>
        <v>1</v>
      </c>
      <c r="G478" s="16" t="s">
        <v>189</v>
      </c>
      <c r="H478" s="16" t="s">
        <v>186</v>
      </c>
      <c r="I478" s="66">
        <v>22000</v>
      </c>
      <c r="J478" s="82" t="b">
        <f t="shared" si="22"/>
        <v>1</v>
      </c>
      <c r="K478" s="65" t="b">
        <f t="shared" si="23"/>
        <v>1</v>
      </c>
    </row>
    <row r="479" spans="2:11">
      <c r="B479" s="23" t="s">
        <v>391</v>
      </c>
      <c r="C479" s="11" t="s">
        <v>397</v>
      </c>
      <c r="D479" s="11" t="s">
        <v>204</v>
      </c>
      <c r="E479" s="12">
        <v>95554.27</v>
      </c>
      <c r="F479" s="65" t="b">
        <f t="shared" si="21"/>
        <v>1</v>
      </c>
      <c r="G479" s="16" t="s">
        <v>397</v>
      </c>
      <c r="H479" s="16" t="s">
        <v>204</v>
      </c>
      <c r="I479" s="66">
        <v>95554.27</v>
      </c>
      <c r="J479" s="82" t="b">
        <f t="shared" si="22"/>
        <v>1</v>
      </c>
      <c r="K479" s="65" t="b">
        <f t="shared" si="23"/>
        <v>1</v>
      </c>
    </row>
    <row r="480" spans="2:11">
      <c r="B480" s="23" t="s">
        <v>222</v>
      </c>
      <c r="C480" s="36" t="s">
        <v>224</v>
      </c>
      <c r="D480" s="11" t="s">
        <v>952</v>
      </c>
      <c r="E480" s="28">
        <v>65000</v>
      </c>
      <c r="F480" s="65" t="b">
        <f t="shared" si="21"/>
        <v>1</v>
      </c>
      <c r="G480" s="16" t="s">
        <v>224</v>
      </c>
      <c r="H480" s="16" t="s">
        <v>984</v>
      </c>
      <c r="I480" s="66">
        <v>65000</v>
      </c>
      <c r="J480" s="83" t="b">
        <f t="shared" si="22"/>
        <v>0</v>
      </c>
      <c r="K480" s="65" t="b">
        <f t="shared" si="23"/>
        <v>1</v>
      </c>
    </row>
    <row r="481" spans="2:11">
      <c r="B481" s="23" t="s">
        <v>319</v>
      </c>
      <c r="C481" s="11" t="s">
        <v>755</v>
      </c>
      <c r="D481" s="11" t="s">
        <v>164</v>
      </c>
      <c r="E481" s="12">
        <v>22000</v>
      </c>
      <c r="F481" s="65" t="b">
        <f t="shared" si="21"/>
        <v>1</v>
      </c>
      <c r="G481" s="16" t="s">
        <v>755</v>
      </c>
      <c r="H481" s="16" t="s">
        <v>164</v>
      </c>
      <c r="I481" s="66">
        <v>22000</v>
      </c>
      <c r="J481" s="82" t="b">
        <f t="shared" si="22"/>
        <v>1</v>
      </c>
      <c r="K481" s="65" t="b">
        <f t="shared" si="23"/>
        <v>1</v>
      </c>
    </row>
    <row r="482" spans="2:11">
      <c r="B482" s="23" t="s">
        <v>139</v>
      </c>
      <c r="C482" s="11" t="s">
        <v>154</v>
      </c>
      <c r="D482" s="11" t="s">
        <v>38</v>
      </c>
      <c r="E482" s="12">
        <v>34000</v>
      </c>
      <c r="F482" s="65" t="b">
        <f t="shared" si="21"/>
        <v>1</v>
      </c>
      <c r="G482" s="16" t="s">
        <v>154</v>
      </c>
      <c r="H482" s="16" t="s">
        <v>38</v>
      </c>
      <c r="I482" s="66">
        <v>34000</v>
      </c>
      <c r="J482" s="82" t="b">
        <f t="shared" si="22"/>
        <v>1</v>
      </c>
      <c r="K482" s="65" t="b">
        <f t="shared" si="23"/>
        <v>1</v>
      </c>
    </row>
    <row r="483" spans="2:11">
      <c r="B483" s="23" t="s">
        <v>381</v>
      </c>
      <c r="C483" s="36" t="s">
        <v>481</v>
      </c>
      <c r="D483" s="36" t="s">
        <v>965</v>
      </c>
      <c r="E483" s="28">
        <v>75000</v>
      </c>
      <c r="F483" s="65" t="b">
        <f t="shared" si="21"/>
        <v>1</v>
      </c>
      <c r="G483" s="16" t="s">
        <v>481</v>
      </c>
      <c r="H483" s="16" t="s">
        <v>992</v>
      </c>
      <c r="I483" s="66">
        <v>75000</v>
      </c>
      <c r="J483" s="83" t="b">
        <f t="shared" si="22"/>
        <v>0</v>
      </c>
      <c r="K483" s="65" t="b">
        <f t="shared" si="23"/>
        <v>1</v>
      </c>
    </row>
    <row r="484" spans="2:11">
      <c r="B484" s="23" t="s">
        <v>319</v>
      </c>
      <c r="C484" s="11" t="s">
        <v>874</v>
      </c>
      <c r="D484" s="11" t="s">
        <v>164</v>
      </c>
      <c r="E484" s="12">
        <v>22000</v>
      </c>
      <c r="F484" s="65" t="b">
        <f t="shared" si="21"/>
        <v>1</v>
      </c>
      <c r="G484" s="16" t="s">
        <v>874</v>
      </c>
      <c r="H484" s="16" t="s">
        <v>164</v>
      </c>
      <c r="I484" s="66">
        <v>22000</v>
      </c>
      <c r="J484" s="82" t="b">
        <f t="shared" si="22"/>
        <v>1</v>
      </c>
      <c r="K484" s="65" t="b">
        <f t="shared" si="23"/>
        <v>1</v>
      </c>
    </row>
    <row r="485" spans="2:11">
      <c r="B485" s="23" t="s">
        <v>319</v>
      </c>
      <c r="C485" s="11" t="s">
        <v>522</v>
      </c>
      <c r="D485" s="11" t="s">
        <v>38</v>
      </c>
      <c r="E485" s="12">
        <v>34155</v>
      </c>
      <c r="F485" s="65" t="b">
        <f t="shared" si="21"/>
        <v>1</v>
      </c>
      <c r="G485" s="16" t="s">
        <v>522</v>
      </c>
      <c r="H485" s="16" t="s">
        <v>38</v>
      </c>
      <c r="I485" s="66">
        <v>34155</v>
      </c>
      <c r="J485" s="82" t="b">
        <f t="shared" si="22"/>
        <v>1</v>
      </c>
      <c r="K485" s="65" t="b">
        <f t="shared" si="23"/>
        <v>1</v>
      </c>
    </row>
    <row r="486" spans="2:11">
      <c r="B486" s="23" t="s">
        <v>319</v>
      </c>
      <c r="C486" s="11" t="s">
        <v>356</v>
      </c>
      <c r="D486" s="11" t="s">
        <v>186</v>
      </c>
      <c r="E486" s="12">
        <v>22000</v>
      </c>
      <c r="F486" s="65" t="b">
        <f t="shared" si="21"/>
        <v>1</v>
      </c>
      <c r="G486" s="16" t="s">
        <v>356</v>
      </c>
      <c r="H486" s="16" t="s">
        <v>186</v>
      </c>
      <c r="I486" s="66">
        <v>22000</v>
      </c>
      <c r="J486" s="82" t="b">
        <f t="shared" si="22"/>
        <v>1</v>
      </c>
      <c r="K486" s="65" t="b">
        <f t="shared" si="23"/>
        <v>1</v>
      </c>
    </row>
    <row r="487" spans="2:11">
      <c r="B487" s="23" t="s">
        <v>319</v>
      </c>
      <c r="C487" s="11" t="s">
        <v>452</v>
      </c>
      <c r="D487" s="11" t="s">
        <v>164</v>
      </c>
      <c r="E487" s="12">
        <v>22000</v>
      </c>
      <c r="F487" s="65" t="b">
        <f t="shared" si="21"/>
        <v>1</v>
      </c>
      <c r="G487" s="16" t="s">
        <v>452</v>
      </c>
      <c r="H487" s="16" t="s">
        <v>164</v>
      </c>
      <c r="I487" s="66">
        <v>22000</v>
      </c>
      <c r="J487" s="82" t="b">
        <f t="shared" si="22"/>
        <v>1</v>
      </c>
      <c r="K487" s="65" t="b">
        <f t="shared" si="23"/>
        <v>1</v>
      </c>
    </row>
    <row r="488" spans="2:11">
      <c r="B488" s="23" t="s">
        <v>319</v>
      </c>
      <c r="C488" s="11" t="s">
        <v>756</v>
      </c>
      <c r="D488" s="11" t="s">
        <v>164</v>
      </c>
      <c r="E488" s="12">
        <v>22000</v>
      </c>
      <c r="F488" s="65" t="b">
        <f t="shared" si="21"/>
        <v>1</v>
      </c>
      <c r="G488" s="16" t="s">
        <v>756</v>
      </c>
      <c r="H488" s="16" t="s">
        <v>164</v>
      </c>
      <c r="I488" s="66">
        <v>22000</v>
      </c>
      <c r="J488" s="82" t="b">
        <f t="shared" si="22"/>
        <v>1</v>
      </c>
      <c r="K488" s="65" t="b">
        <f t="shared" si="23"/>
        <v>1</v>
      </c>
    </row>
    <row r="489" spans="2:11">
      <c r="B489" s="23" t="s">
        <v>319</v>
      </c>
      <c r="C489" s="11" t="s">
        <v>655</v>
      </c>
      <c r="D489" s="11" t="s">
        <v>164</v>
      </c>
      <c r="E489" s="12">
        <v>22000</v>
      </c>
      <c r="F489" s="65" t="b">
        <f t="shared" si="21"/>
        <v>1</v>
      </c>
      <c r="G489" s="16" t="s">
        <v>655</v>
      </c>
      <c r="H489" s="16" t="s">
        <v>164</v>
      </c>
      <c r="I489" s="66">
        <v>22000</v>
      </c>
      <c r="J489" s="82" t="b">
        <f t="shared" si="22"/>
        <v>1</v>
      </c>
      <c r="K489" s="65" t="b">
        <f t="shared" si="23"/>
        <v>1</v>
      </c>
    </row>
    <row r="490" spans="2:11">
      <c r="B490" s="23" t="s">
        <v>139</v>
      </c>
      <c r="C490" s="11" t="s">
        <v>171</v>
      </c>
      <c r="D490" s="11" t="s">
        <v>164</v>
      </c>
      <c r="E490" s="12">
        <v>22000</v>
      </c>
      <c r="F490" s="65" t="b">
        <f t="shared" si="21"/>
        <v>1</v>
      </c>
      <c r="G490" s="16" t="s">
        <v>171</v>
      </c>
      <c r="H490" s="16" t="s">
        <v>164</v>
      </c>
      <c r="I490" s="66">
        <v>22000</v>
      </c>
      <c r="J490" s="82" t="b">
        <f t="shared" si="22"/>
        <v>1</v>
      </c>
      <c r="K490" s="65" t="b">
        <f t="shared" si="23"/>
        <v>1</v>
      </c>
    </row>
    <row r="491" spans="2:11">
      <c r="B491" s="23" t="s">
        <v>319</v>
      </c>
      <c r="C491" s="11" t="s">
        <v>431</v>
      </c>
      <c r="D491" s="11" t="s">
        <v>108</v>
      </c>
      <c r="E491" s="12">
        <v>26250</v>
      </c>
      <c r="F491" s="65" t="b">
        <f t="shared" si="21"/>
        <v>1</v>
      </c>
      <c r="G491" s="16" t="s">
        <v>431</v>
      </c>
      <c r="H491" s="16" t="s">
        <v>108</v>
      </c>
      <c r="I491" s="66">
        <v>26250</v>
      </c>
      <c r="J491" s="82" t="b">
        <f t="shared" si="22"/>
        <v>1</v>
      </c>
      <c r="K491" s="65" t="b">
        <f t="shared" si="23"/>
        <v>1</v>
      </c>
    </row>
    <row r="492" spans="2:11">
      <c r="B492" s="23" t="s">
        <v>215</v>
      </c>
      <c r="C492" s="11" t="s">
        <v>216</v>
      </c>
      <c r="D492" s="11" t="s">
        <v>52</v>
      </c>
      <c r="E492" s="12">
        <v>85800</v>
      </c>
      <c r="F492" s="65" t="b">
        <f t="shared" si="21"/>
        <v>1</v>
      </c>
      <c r="G492" s="16" t="s">
        <v>216</v>
      </c>
      <c r="H492" s="16" t="s">
        <v>52</v>
      </c>
      <c r="I492" s="66">
        <v>85800</v>
      </c>
      <c r="J492" s="82" t="b">
        <f t="shared" si="22"/>
        <v>1</v>
      </c>
      <c r="K492" s="65" t="b">
        <f t="shared" si="23"/>
        <v>1</v>
      </c>
    </row>
    <row r="493" spans="2:11">
      <c r="B493" s="23" t="s">
        <v>361</v>
      </c>
      <c r="C493" s="11" t="s">
        <v>911</v>
      </c>
      <c r="D493" s="11" t="s">
        <v>312</v>
      </c>
      <c r="E493" s="12">
        <v>34500</v>
      </c>
      <c r="F493" s="65" t="b">
        <f t="shared" si="21"/>
        <v>1</v>
      </c>
      <c r="G493" s="16" t="s">
        <v>911</v>
      </c>
      <c r="H493" s="16" t="s">
        <v>312</v>
      </c>
      <c r="I493" s="66">
        <v>34500</v>
      </c>
      <c r="J493" s="82" t="b">
        <f t="shared" si="22"/>
        <v>1</v>
      </c>
      <c r="K493" s="65" t="b">
        <f t="shared" si="23"/>
        <v>1</v>
      </c>
    </row>
    <row r="494" spans="2:11">
      <c r="B494" s="23" t="s">
        <v>319</v>
      </c>
      <c r="C494" s="11" t="s">
        <v>757</v>
      </c>
      <c r="D494" s="11" t="s">
        <v>164</v>
      </c>
      <c r="E494" s="12">
        <v>22000</v>
      </c>
      <c r="F494" s="65" t="b">
        <f t="shared" si="21"/>
        <v>1</v>
      </c>
      <c r="G494" s="16" t="s">
        <v>757</v>
      </c>
      <c r="H494" s="16" t="s">
        <v>164</v>
      </c>
      <c r="I494" s="66">
        <v>22000</v>
      </c>
      <c r="J494" s="82" t="b">
        <f t="shared" si="22"/>
        <v>1</v>
      </c>
      <c r="K494" s="65" t="b">
        <f t="shared" si="23"/>
        <v>1</v>
      </c>
    </row>
    <row r="495" spans="2:11">
      <c r="B495" s="23" t="s">
        <v>391</v>
      </c>
      <c r="C495" s="11" t="s">
        <v>491</v>
      </c>
      <c r="D495" s="11" t="s">
        <v>204</v>
      </c>
      <c r="E495" s="12">
        <v>90671.21</v>
      </c>
      <c r="F495" s="65" t="b">
        <f t="shared" si="21"/>
        <v>1</v>
      </c>
      <c r="G495" s="16" t="s">
        <v>491</v>
      </c>
      <c r="H495" s="16" t="s">
        <v>204</v>
      </c>
      <c r="I495" s="66">
        <v>90671.21</v>
      </c>
      <c r="J495" s="82" t="b">
        <f t="shared" si="22"/>
        <v>1</v>
      </c>
      <c r="K495" s="65" t="b">
        <f t="shared" si="23"/>
        <v>1</v>
      </c>
    </row>
    <row r="496" spans="2:11">
      <c r="B496" s="23" t="s">
        <v>319</v>
      </c>
      <c r="C496" s="11" t="s">
        <v>758</v>
      </c>
      <c r="D496" s="11" t="s">
        <v>164</v>
      </c>
      <c r="E496" s="12">
        <v>22000</v>
      </c>
      <c r="F496" s="65" t="b">
        <f t="shared" si="21"/>
        <v>1</v>
      </c>
      <c r="G496" s="16" t="s">
        <v>758</v>
      </c>
      <c r="H496" s="16" t="s">
        <v>164</v>
      </c>
      <c r="I496" s="66">
        <v>22000</v>
      </c>
      <c r="J496" s="82" t="b">
        <f t="shared" si="22"/>
        <v>1</v>
      </c>
      <c r="K496" s="65" t="b">
        <f t="shared" si="23"/>
        <v>1</v>
      </c>
    </row>
    <row r="497" spans="2:11">
      <c r="B497" s="23" t="s">
        <v>391</v>
      </c>
      <c r="C497" s="11" t="s">
        <v>494</v>
      </c>
      <c r="D497" s="11" t="s">
        <v>204</v>
      </c>
      <c r="E497" s="12">
        <v>89100</v>
      </c>
      <c r="F497" s="65" t="b">
        <f t="shared" si="21"/>
        <v>1</v>
      </c>
      <c r="G497" s="16" t="s">
        <v>494</v>
      </c>
      <c r="H497" s="16" t="s">
        <v>204</v>
      </c>
      <c r="I497" s="66">
        <v>89100</v>
      </c>
      <c r="J497" s="82" t="b">
        <f t="shared" si="22"/>
        <v>1</v>
      </c>
      <c r="K497" s="65" t="b">
        <f t="shared" si="23"/>
        <v>1</v>
      </c>
    </row>
    <row r="498" spans="2:11">
      <c r="B498" s="23" t="s">
        <v>391</v>
      </c>
      <c r="C498" s="11" t="s">
        <v>925</v>
      </c>
      <c r="D498" s="11" t="s">
        <v>204</v>
      </c>
      <c r="E498" s="12">
        <v>89100</v>
      </c>
      <c r="F498" s="65" t="b">
        <f t="shared" si="21"/>
        <v>1</v>
      </c>
      <c r="G498" s="16" t="s">
        <v>925</v>
      </c>
      <c r="H498" s="16" t="s">
        <v>204</v>
      </c>
      <c r="I498" s="66">
        <v>89100</v>
      </c>
      <c r="J498" s="82" t="b">
        <f t="shared" si="22"/>
        <v>1</v>
      </c>
      <c r="K498" s="65" t="b">
        <f t="shared" si="23"/>
        <v>1</v>
      </c>
    </row>
    <row r="499" spans="2:11">
      <c r="B499" s="23" t="s">
        <v>319</v>
      </c>
      <c r="C499" s="11" t="s">
        <v>445</v>
      </c>
      <c r="D499" s="11" t="s">
        <v>164</v>
      </c>
      <c r="E499" s="12">
        <v>22000</v>
      </c>
      <c r="F499" s="65" t="b">
        <f t="shared" si="21"/>
        <v>1</v>
      </c>
      <c r="G499" s="16" t="s">
        <v>445</v>
      </c>
      <c r="H499" s="16" t="s">
        <v>164</v>
      </c>
      <c r="I499" s="66">
        <v>22000</v>
      </c>
      <c r="J499" s="82" t="b">
        <f t="shared" si="22"/>
        <v>1</v>
      </c>
      <c r="K499" s="65" t="b">
        <f t="shared" si="23"/>
        <v>1</v>
      </c>
    </row>
    <row r="500" spans="2:11">
      <c r="B500" s="23" t="s">
        <v>361</v>
      </c>
      <c r="C500" s="36" t="s">
        <v>574</v>
      </c>
      <c r="D500" s="36" t="s">
        <v>365</v>
      </c>
      <c r="E500" s="28">
        <v>75795.5</v>
      </c>
      <c r="F500" s="65" t="b">
        <f t="shared" si="21"/>
        <v>1</v>
      </c>
      <c r="G500" s="16" t="s">
        <v>574</v>
      </c>
      <c r="H500" s="16" t="s">
        <v>365</v>
      </c>
      <c r="I500" s="66">
        <v>75795.5</v>
      </c>
      <c r="J500" s="82" t="b">
        <f t="shared" si="22"/>
        <v>1</v>
      </c>
      <c r="K500" s="65" t="b">
        <f t="shared" si="23"/>
        <v>1</v>
      </c>
    </row>
    <row r="501" spans="2:11">
      <c r="B501" s="23" t="s">
        <v>319</v>
      </c>
      <c r="C501" s="11" t="s">
        <v>547</v>
      </c>
      <c r="D501" s="11" t="s">
        <v>164</v>
      </c>
      <c r="E501" s="12">
        <v>22000</v>
      </c>
      <c r="F501" s="65" t="b">
        <f t="shared" si="21"/>
        <v>1</v>
      </c>
      <c r="G501" s="16" t="s">
        <v>547</v>
      </c>
      <c r="H501" s="16" t="s">
        <v>164</v>
      </c>
      <c r="I501" s="66">
        <v>22000</v>
      </c>
      <c r="J501" s="82" t="b">
        <f t="shared" si="22"/>
        <v>1</v>
      </c>
      <c r="K501" s="65" t="b">
        <f t="shared" si="23"/>
        <v>1</v>
      </c>
    </row>
    <row r="502" spans="2:11">
      <c r="B502" s="23" t="s">
        <v>319</v>
      </c>
      <c r="C502" s="11" t="s">
        <v>875</v>
      </c>
      <c r="D502" s="11" t="s">
        <v>164</v>
      </c>
      <c r="E502" s="12">
        <v>22000</v>
      </c>
      <c r="F502" s="65" t="b">
        <f t="shared" si="21"/>
        <v>1</v>
      </c>
      <c r="G502" s="16" t="s">
        <v>875</v>
      </c>
      <c r="H502" s="16" t="s">
        <v>164</v>
      </c>
      <c r="I502" s="66">
        <v>22000</v>
      </c>
      <c r="J502" s="82" t="b">
        <f t="shared" si="22"/>
        <v>1</v>
      </c>
      <c r="K502" s="65" t="b">
        <f t="shared" si="23"/>
        <v>1</v>
      </c>
    </row>
    <row r="503" spans="2:11">
      <c r="B503" s="23" t="s">
        <v>196</v>
      </c>
      <c r="C503" s="11" t="s">
        <v>203</v>
      </c>
      <c r="D503" s="11" t="s">
        <v>204</v>
      </c>
      <c r="E503" s="12">
        <v>73716.100000000006</v>
      </c>
      <c r="F503" s="65" t="b">
        <f t="shared" si="21"/>
        <v>1</v>
      </c>
      <c r="G503" s="16" t="s">
        <v>203</v>
      </c>
      <c r="H503" s="16" t="s">
        <v>204</v>
      </c>
      <c r="I503" s="66">
        <v>73716.100000000006</v>
      </c>
      <c r="J503" s="82" t="b">
        <f t="shared" si="22"/>
        <v>1</v>
      </c>
      <c r="K503" s="65" t="b">
        <f t="shared" si="23"/>
        <v>1</v>
      </c>
    </row>
    <row r="504" spans="2:11">
      <c r="B504" s="23" t="s">
        <v>24</v>
      </c>
      <c r="C504" s="11" t="s">
        <v>34</v>
      </c>
      <c r="D504" s="11" t="s">
        <v>32</v>
      </c>
      <c r="E504" s="12">
        <v>80000</v>
      </c>
      <c r="F504" s="65" t="b">
        <f t="shared" si="21"/>
        <v>1</v>
      </c>
      <c r="G504" s="16" t="s">
        <v>34</v>
      </c>
      <c r="H504" s="16" t="s">
        <v>32</v>
      </c>
      <c r="I504" s="66">
        <v>80000</v>
      </c>
      <c r="J504" s="82" t="b">
        <f t="shared" si="22"/>
        <v>1</v>
      </c>
      <c r="K504" s="65" t="b">
        <f t="shared" si="23"/>
        <v>1</v>
      </c>
    </row>
    <row r="505" spans="2:11">
      <c r="B505" s="23" t="s">
        <v>293</v>
      </c>
      <c r="C505" s="36" t="s">
        <v>401</v>
      </c>
      <c r="D505" s="36" t="s">
        <v>103</v>
      </c>
      <c r="E505" s="28">
        <v>41175.75</v>
      </c>
      <c r="F505" s="65" t="b">
        <f t="shared" si="21"/>
        <v>1</v>
      </c>
      <c r="G505" s="16" t="s">
        <v>401</v>
      </c>
      <c r="H505" s="16" t="s">
        <v>103</v>
      </c>
      <c r="I505" s="66">
        <v>41175.75</v>
      </c>
      <c r="J505" s="82" t="b">
        <f t="shared" si="22"/>
        <v>1</v>
      </c>
      <c r="K505" s="65" t="b">
        <f t="shared" si="23"/>
        <v>1</v>
      </c>
    </row>
    <row r="506" spans="2:11">
      <c r="B506" s="23" t="s">
        <v>319</v>
      </c>
      <c r="C506" s="11" t="s">
        <v>759</v>
      </c>
      <c r="D506" s="11" t="s">
        <v>164</v>
      </c>
      <c r="E506" s="12">
        <v>22000</v>
      </c>
      <c r="F506" s="65" t="b">
        <f t="shared" si="21"/>
        <v>1</v>
      </c>
      <c r="G506" s="16" t="s">
        <v>759</v>
      </c>
      <c r="H506" s="16" t="s">
        <v>164</v>
      </c>
      <c r="I506" s="66">
        <v>22000</v>
      </c>
      <c r="J506" s="82" t="b">
        <f t="shared" si="22"/>
        <v>1</v>
      </c>
      <c r="K506" s="65" t="b">
        <f t="shared" si="23"/>
        <v>1</v>
      </c>
    </row>
    <row r="507" spans="2:11">
      <c r="B507" s="23" t="s">
        <v>319</v>
      </c>
      <c r="C507" s="11" t="s">
        <v>776</v>
      </c>
      <c r="D507" s="11" t="s">
        <v>164</v>
      </c>
      <c r="E507" s="12">
        <v>22000</v>
      </c>
      <c r="F507" s="65" t="b">
        <f t="shared" si="21"/>
        <v>1</v>
      </c>
      <c r="G507" s="16" t="s">
        <v>776</v>
      </c>
      <c r="H507" s="16" t="s">
        <v>164</v>
      </c>
      <c r="I507" s="66">
        <v>22000</v>
      </c>
      <c r="J507" s="82" t="b">
        <f t="shared" si="22"/>
        <v>1</v>
      </c>
      <c r="K507" s="65" t="b">
        <f t="shared" si="23"/>
        <v>1</v>
      </c>
    </row>
    <row r="508" spans="2:11">
      <c r="B508" s="23" t="s">
        <v>361</v>
      </c>
      <c r="C508" s="36" t="s">
        <v>474</v>
      </c>
      <c r="D508" s="36" t="s">
        <v>365</v>
      </c>
      <c r="E508" s="28">
        <v>72688</v>
      </c>
      <c r="F508" s="65" t="b">
        <f t="shared" si="21"/>
        <v>1</v>
      </c>
      <c r="G508" s="16" t="s">
        <v>474</v>
      </c>
      <c r="H508" s="16" t="s">
        <v>365</v>
      </c>
      <c r="I508" s="66">
        <v>72688</v>
      </c>
      <c r="J508" s="82" t="b">
        <f t="shared" si="22"/>
        <v>1</v>
      </c>
      <c r="K508" s="65" t="b">
        <f t="shared" si="23"/>
        <v>1</v>
      </c>
    </row>
    <row r="509" spans="2:11">
      <c r="B509" s="23" t="s">
        <v>302</v>
      </c>
      <c r="C509" s="11" t="s">
        <v>409</v>
      </c>
      <c r="D509" s="11" t="s">
        <v>52</v>
      </c>
      <c r="E509" s="12">
        <v>56500</v>
      </c>
      <c r="F509" s="65" t="b">
        <f t="shared" si="21"/>
        <v>1</v>
      </c>
      <c r="G509" s="16" t="s">
        <v>409</v>
      </c>
      <c r="H509" s="16" t="s">
        <v>52</v>
      </c>
      <c r="I509" s="66">
        <v>56500</v>
      </c>
      <c r="J509" s="82" t="b">
        <f t="shared" si="22"/>
        <v>1</v>
      </c>
      <c r="K509" s="65" t="b">
        <f t="shared" si="23"/>
        <v>1</v>
      </c>
    </row>
    <row r="510" spans="2:11">
      <c r="B510" s="23" t="s">
        <v>302</v>
      </c>
      <c r="C510" s="11" t="s">
        <v>714</v>
      </c>
      <c r="D510" s="11" t="s">
        <v>229</v>
      </c>
      <c r="E510" s="12">
        <v>45000</v>
      </c>
      <c r="F510" s="65" t="b">
        <f t="shared" si="21"/>
        <v>1</v>
      </c>
      <c r="G510" s="16" t="s">
        <v>714</v>
      </c>
      <c r="H510" s="16" t="s">
        <v>229</v>
      </c>
      <c r="I510" s="66">
        <v>45000</v>
      </c>
      <c r="J510" s="82" t="b">
        <f t="shared" si="22"/>
        <v>1</v>
      </c>
      <c r="K510" s="65" t="b">
        <f t="shared" si="23"/>
        <v>1</v>
      </c>
    </row>
    <row r="511" spans="2:11">
      <c r="B511" s="23" t="s">
        <v>293</v>
      </c>
      <c r="C511" s="11" t="s">
        <v>607</v>
      </c>
      <c r="D511" s="11" t="s">
        <v>132</v>
      </c>
      <c r="E511" s="12">
        <v>195500</v>
      </c>
      <c r="F511" s="65" t="b">
        <f t="shared" si="21"/>
        <v>1</v>
      </c>
      <c r="G511" s="16" t="s">
        <v>607</v>
      </c>
      <c r="H511" s="16" t="s">
        <v>971</v>
      </c>
      <c r="I511" s="66">
        <v>195500</v>
      </c>
      <c r="J511" s="83" t="b">
        <f t="shared" si="22"/>
        <v>0</v>
      </c>
      <c r="K511" s="65" t="b">
        <f t="shared" si="23"/>
        <v>1</v>
      </c>
    </row>
    <row r="512" spans="2:11">
      <c r="B512" s="23" t="s">
        <v>258</v>
      </c>
      <c r="C512" s="11" t="s">
        <v>259</v>
      </c>
      <c r="D512" s="11" t="s">
        <v>103</v>
      </c>
      <c r="E512" s="12">
        <v>46000</v>
      </c>
      <c r="F512" s="65" t="b">
        <f t="shared" si="21"/>
        <v>1</v>
      </c>
      <c r="G512" s="16" t="s">
        <v>259</v>
      </c>
      <c r="H512" s="16" t="s">
        <v>103</v>
      </c>
      <c r="I512" s="66">
        <v>46000</v>
      </c>
      <c r="J512" s="82" t="b">
        <f t="shared" si="22"/>
        <v>1</v>
      </c>
      <c r="K512" s="65" t="b">
        <f t="shared" si="23"/>
        <v>1</v>
      </c>
    </row>
    <row r="513" spans="2:11">
      <c r="B513" s="23" t="s">
        <v>319</v>
      </c>
      <c r="C513" s="11" t="s">
        <v>629</v>
      </c>
      <c r="D513" s="11" t="s">
        <v>330</v>
      </c>
      <c r="E513" s="12">
        <v>30000</v>
      </c>
      <c r="F513" s="65" t="b">
        <f t="shared" si="21"/>
        <v>1</v>
      </c>
      <c r="G513" s="16" t="s">
        <v>629</v>
      </c>
      <c r="H513" s="16" t="s">
        <v>330</v>
      </c>
      <c r="I513" s="66">
        <v>30000</v>
      </c>
      <c r="J513" s="82" t="b">
        <f t="shared" si="22"/>
        <v>1</v>
      </c>
      <c r="K513" s="65" t="b">
        <f t="shared" si="23"/>
        <v>1</v>
      </c>
    </row>
    <row r="514" spans="2:11">
      <c r="B514" s="23" t="s">
        <v>361</v>
      </c>
      <c r="C514" s="36" t="s">
        <v>362</v>
      </c>
      <c r="D514" s="36" t="s">
        <v>286</v>
      </c>
      <c r="E514" s="28">
        <v>139531.20000000001</v>
      </c>
      <c r="F514" s="65" t="b">
        <f t="shared" si="21"/>
        <v>1</v>
      </c>
      <c r="G514" s="16" t="s">
        <v>362</v>
      </c>
      <c r="H514" s="16" t="s">
        <v>286</v>
      </c>
      <c r="I514" s="66">
        <v>139531.20000000001</v>
      </c>
      <c r="J514" s="82" t="b">
        <f t="shared" si="22"/>
        <v>1</v>
      </c>
      <c r="K514" s="65" t="b">
        <f t="shared" si="23"/>
        <v>1</v>
      </c>
    </row>
    <row r="515" spans="2:11">
      <c r="B515" s="23" t="s">
        <v>297</v>
      </c>
      <c r="C515" s="11" t="s">
        <v>403</v>
      </c>
      <c r="D515" s="11" t="s">
        <v>52</v>
      </c>
      <c r="E515" s="12">
        <v>75000</v>
      </c>
      <c r="F515" s="65" t="b">
        <f t="shared" ref="F515:F578" si="24">G515=C515</f>
        <v>1</v>
      </c>
      <c r="G515" s="16" t="s">
        <v>403</v>
      </c>
      <c r="H515" s="16" t="s">
        <v>52</v>
      </c>
      <c r="I515" s="66">
        <v>75000</v>
      </c>
      <c r="J515" s="82" t="b">
        <f t="shared" ref="J515:J578" si="25">H515=D515</f>
        <v>1</v>
      </c>
      <c r="K515" s="65" t="b">
        <f t="shared" ref="K515:K578" si="26">I515=E515</f>
        <v>1</v>
      </c>
    </row>
    <row r="516" spans="2:11">
      <c r="B516" s="23" t="s">
        <v>139</v>
      </c>
      <c r="C516" s="11" t="s">
        <v>172</v>
      </c>
      <c r="D516" s="11" t="s">
        <v>164</v>
      </c>
      <c r="E516" s="12">
        <v>22000</v>
      </c>
      <c r="F516" s="65" t="b">
        <f t="shared" si="24"/>
        <v>1</v>
      </c>
      <c r="G516" s="16" t="s">
        <v>172</v>
      </c>
      <c r="H516" s="16" t="s">
        <v>164</v>
      </c>
      <c r="I516" s="66">
        <v>22000</v>
      </c>
      <c r="J516" s="82" t="b">
        <f t="shared" si="25"/>
        <v>1</v>
      </c>
      <c r="K516" s="65" t="b">
        <f t="shared" si="26"/>
        <v>1</v>
      </c>
    </row>
    <row r="517" spans="2:11">
      <c r="B517" s="23" t="s">
        <v>377</v>
      </c>
      <c r="C517" s="11" t="s">
        <v>819</v>
      </c>
      <c r="D517" s="11" t="s">
        <v>312</v>
      </c>
      <c r="E517" s="12">
        <v>34500</v>
      </c>
      <c r="F517" s="65" t="b">
        <f t="shared" si="24"/>
        <v>1</v>
      </c>
      <c r="G517" s="16" t="s">
        <v>819</v>
      </c>
      <c r="H517" s="16" t="s">
        <v>312</v>
      </c>
      <c r="I517" s="66">
        <v>34500</v>
      </c>
      <c r="J517" s="82" t="b">
        <f t="shared" si="25"/>
        <v>1</v>
      </c>
      <c r="K517" s="65" t="b">
        <f t="shared" si="26"/>
        <v>1</v>
      </c>
    </row>
    <row r="518" spans="2:11">
      <c r="B518" s="23" t="s">
        <v>267</v>
      </c>
      <c r="C518" s="11" t="s">
        <v>268</v>
      </c>
      <c r="D518" s="11" t="s">
        <v>204</v>
      </c>
      <c r="E518" s="12">
        <v>80217.75</v>
      </c>
      <c r="F518" s="65" t="b">
        <f t="shared" si="24"/>
        <v>1</v>
      </c>
      <c r="G518" s="16" t="s">
        <v>268</v>
      </c>
      <c r="H518" s="16" t="s">
        <v>204</v>
      </c>
      <c r="I518" s="66">
        <v>80217.75</v>
      </c>
      <c r="J518" s="82" t="b">
        <f t="shared" si="25"/>
        <v>1</v>
      </c>
      <c r="K518" s="65" t="b">
        <f t="shared" si="26"/>
        <v>1</v>
      </c>
    </row>
    <row r="519" spans="2:11">
      <c r="B519" s="23" t="s">
        <v>386</v>
      </c>
      <c r="C519" s="11" t="s">
        <v>387</v>
      </c>
      <c r="D519" s="11" t="s">
        <v>256</v>
      </c>
      <c r="E519" s="12">
        <v>64697.25</v>
      </c>
      <c r="F519" s="65" t="b">
        <f t="shared" si="24"/>
        <v>1</v>
      </c>
      <c r="G519" s="16" t="s">
        <v>387</v>
      </c>
      <c r="H519" s="16" t="s">
        <v>256</v>
      </c>
      <c r="I519" s="66">
        <v>64697.25</v>
      </c>
      <c r="J519" s="82" t="b">
        <f t="shared" si="25"/>
        <v>1</v>
      </c>
      <c r="K519" s="65" t="b">
        <f t="shared" si="26"/>
        <v>1</v>
      </c>
    </row>
    <row r="520" spans="2:11">
      <c r="B520" s="23" t="s">
        <v>319</v>
      </c>
      <c r="C520" s="11" t="s">
        <v>777</v>
      </c>
      <c r="D520" s="11" t="s">
        <v>164</v>
      </c>
      <c r="E520" s="12">
        <v>22000</v>
      </c>
      <c r="F520" s="65" t="b">
        <f t="shared" si="24"/>
        <v>1</v>
      </c>
      <c r="G520" s="16" t="s">
        <v>777</v>
      </c>
      <c r="H520" s="16" t="s">
        <v>164</v>
      </c>
      <c r="I520" s="66">
        <v>22000</v>
      </c>
      <c r="J520" s="82" t="b">
        <f t="shared" si="25"/>
        <v>1</v>
      </c>
      <c r="K520" s="65" t="b">
        <f t="shared" si="26"/>
        <v>1</v>
      </c>
    </row>
    <row r="521" spans="2:11">
      <c r="B521" s="23" t="s">
        <v>302</v>
      </c>
      <c r="C521" s="11" t="s">
        <v>720</v>
      </c>
      <c r="D521" s="11" t="s">
        <v>36</v>
      </c>
      <c r="E521" s="12">
        <v>22000</v>
      </c>
      <c r="F521" s="65" t="b">
        <f t="shared" si="24"/>
        <v>1</v>
      </c>
      <c r="G521" s="16" t="s">
        <v>720</v>
      </c>
      <c r="H521" s="16" t="s">
        <v>36</v>
      </c>
      <c r="I521" s="66">
        <v>22000</v>
      </c>
      <c r="J521" s="82" t="b">
        <f t="shared" si="25"/>
        <v>1</v>
      </c>
      <c r="K521" s="65" t="b">
        <f t="shared" si="26"/>
        <v>1</v>
      </c>
    </row>
    <row r="522" spans="2:11">
      <c r="B522" s="23" t="s">
        <v>319</v>
      </c>
      <c r="C522" s="11" t="s">
        <v>760</v>
      </c>
      <c r="D522" s="11" t="s">
        <v>164</v>
      </c>
      <c r="E522" s="12">
        <v>22000</v>
      </c>
      <c r="F522" s="65" t="b">
        <f t="shared" si="24"/>
        <v>1</v>
      </c>
      <c r="G522" s="16" t="s">
        <v>760</v>
      </c>
      <c r="H522" s="16" t="s">
        <v>164</v>
      </c>
      <c r="I522" s="66">
        <v>22000</v>
      </c>
      <c r="J522" s="82" t="b">
        <f t="shared" si="25"/>
        <v>1</v>
      </c>
      <c r="K522" s="65" t="b">
        <f t="shared" si="26"/>
        <v>1</v>
      </c>
    </row>
    <row r="523" spans="2:11">
      <c r="B523" s="23" t="s">
        <v>262</v>
      </c>
      <c r="C523" s="11" t="s">
        <v>263</v>
      </c>
      <c r="D523" s="11" t="s">
        <v>235</v>
      </c>
      <c r="E523" s="12">
        <v>120951.6</v>
      </c>
      <c r="F523" s="65" t="b">
        <f t="shared" si="24"/>
        <v>1</v>
      </c>
      <c r="G523" s="16" t="s">
        <v>263</v>
      </c>
      <c r="H523" s="16" t="s">
        <v>235</v>
      </c>
      <c r="I523" s="66">
        <v>120951.6</v>
      </c>
      <c r="J523" s="82" t="b">
        <f t="shared" si="25"/>
        <v>1</v>
      </c>
      <c r="K523" s="65" t="b">
        <f t="shared" si="26"/>
        <v>1</v>
      </c>
    </row>
    <row r="524" spans="2:11">
      <c r="B524" s="23" t="s">
        <v>139</v>
      </c>
      <c r="C524" s="11" t="s">
        <v>190</v>
      </c>
      <c r="D524" s="11" t="s">
        <v>186</v>
      </c>
      <c r="E524" s="12">
        <v>22000</v>
      </c>
      <c r="F524" s="65" t="b">
        <f t="shared" si="24"/>
        <v>1</v>
      </c>
      <c r="G524" s="16" t="s">
        <v>190</v>
      </c>
      <c r="H524" s="16" t="s">
        <v>186</v>
      </c>
      <c r="I524" s="66">
        <v>22000</v>
      </c>
      <c r="J524" s="82" t="b">
        <f t="shared" si="25"/>
        <v>1</v>
      </c>
      <c r="K524" s="65" t="b">
        <f t="shared" si="26"/>
        <v>1</v>
      </c>
    </row>
    <row r="525" spans="2:11">
      <c r="B525" s="23" t="s">
        <v>361</v>
      </c>
      <c r="C525" s="36" t="s">
        <v>578</v>
      </c>
      <c r="D525" s="36" t="s">
        <v>365</v>
      </c>
      <c r="E525" s="28">
        <v>66080</v>
      </c>
      <c r="F525" s="65" t="b">
        <f t="shared" si="24"/>
        <v>1</v>
      </c>
      <c r="G525" s="16" t="s">
        <v>578</v>
      </c>
      <c r="H525" s="16" t="s">
        <v>365</v>
      </c>
      <c r="I525" s="66">
        <v>66080</v>
      </c>
      <c r="J525" s="82" t="b">
        <f t="shared" si="25"/>
        <v>1</v>
      </c>
      <c r="K525" s="65" t="b">
        <f t="shared" si="26"/>
        <v>1</v>
      </c>
    </row>
    <row r="526" spans="2:11">
      <c r="B526" s="23" t="s">
        <v>73</v>
      </c>
      <c r="C526" s="11" t="s">
        <v>76</v>
      </c>
      <c r="D526" s="11" t="s">
        <v>963</v>
      </c>
      <c r="E526" s="12">
        <v>65000</v>
      </c>
      <c r="F526" s="65" t="b">
        <f t="shared" si="24"/>
        <v>1</v>
      </c>
      <c r="G526" s="16" t="s">
        <v>76</v>
      </c>
      <c r="H526" s="16" t="s">
        <v>993</v>
      </c>
      <c r="I526" s="66">
        <v>65000</v>
      </c>
      <c r="J526" s="83" t="b">
        <f t="shared" si="25"/>
        <v>0</v>
      </c>
      <c r="K526" s="65" t="b">
        <f t="shared" si="26"/>
        <v>1</v>
      </c>
    </row>
    <row r="527" spans="2:11">
      <c r="B527" s="23" t="s">
        <v>319</v>
      </c>
      <c r="C527" s="11" t="s">
        <v>876</v>
      </c>
      <c r="D527" s="11" t="s">
        <v>164</v>
      </c>
      <c r="E527" s="12">
        <v>22000</v>
      </c>
      <c r="F527" s="65" t="b">
        <f t="shared" si="24"/>
        <v>1</v>
      </c>
      <c r="G527" s="16" t="s">
        <v>876</v>
      </c>
      <c r="H527" s="16" t="s">
        <v>164</v>
      </c>
      <c r="I527" s="66">
        <v>22000</v>
      </c>
      <c r="J527" s="82" t="b">
        <f t="shared" si="25"/>
        <v>1</v>
      </c>
      <c r="K527" s="65" t="b">
        <f t="shared" si="26"/>
        <v>1</v>
      </c>
    </row>
    <row r="528" spans="2:11">
      <c r="B528" s="23" t="s">
        <v>361</v>
      </c>
      <c r="C528" s="36" t="s">
        <v>682</v>
      </c>
      <c r="D528" s="36" t="s">
        <v>365</v>
      </c>
      <c r="E528" s="28">
        <v>72688</v>
      </c>
      <c r="F528" s="65" t="b">
        <f t="shared" si="24"/>
        <v>1</v>
      </c>
      <c r="G528" s="16" t="s">
        <v>682</v>
      </c>
      <c r="H528" s="16" t="s">
        <v>365</v>
      </c>
      <c r="I528" s="66">
        <v>72688</v>
      </c>
      <c r="J528" s="82" t="b">
        <f t="shared" si="25"/>
        <v>1</v>
      </c>
      <c r="K528" s="65" t="b">
        <f t="shared" si="26"/>
        <v>1</v>
      </c>
    </row>
    <row r="529" spans="2:11">
      <c r="B529" s="23" t="s">
        <v>129</v>
      </c>
      <c r="C529" s="36" t="s">
        <v>131</v>
      </c>
      <c r="D529" s="81" t="s">
        <v>1002</v>
      </c>
      <c r="E529" s="28">
        <v>200000</v>
      </c>
      <c r="F529" s="65" t="b">
        <f t="shared" si="24"/>
        <v>1</v>
      </c>
      <c r="G529" s="36" t="s">
        <v>131</v>
      </c>
      <c r="H529" s="16" t="s">
        <v>972</v>
      </c>
      <c r="I529" s="66">
        <v>200000</v>
      </c>
      <c r="J529" s="83" t="b">
        <f t="shared" si="25"/>
        <v>0</v>
      </c>
      <c r="K529" s="65" t="b">
        <f t="shared" si="26"/>
        <v>1</v>
      </c>
    </row>
    <row r="530" spans="2:11">
      <c r="B530" s="23" t="s">
        <v>361</v>
      </c>
      <c r="C530" s="11" t="s">
        <v>475</v>
      </c>
      <c r="D530" s="11" t="s">
        <v>52</v>
      </c>
      <c r="E530" s="12">
        <v>52635</v>
      </c>
      <c r="F530" s="65" t="b">
        <f t="shared" si="24"/>
        <v>1</v>
      </c>
      <c r="G530" s="16" t="s">
        <v>475</v>
      </c>
      <c r="H530" s="16" t="s">
        <v>52</v>
      </c>
      <c r="I530" s="66">
        <v>52635</v>
      </c>
      <c r="J530" s="82" t="b">
        <f t="shared" si="25"/>
        <v>1</v>
      </c>
      <c r="K530" s="65" t="b">
        <f t="shared" si="26"/>
        <v>1</v>
      </c>
    </row>
    <row r="531" spans="2:11">
      <c r="B531" s="23" t="s">
        <v>391</v>
      </c>
      <c r="C531" s="36" t="s">
        <v>830</v>
      </c>
      <c r="D531" s="36" t="s">
        <v>691</v>
      </c>
      <c r="E531" s="28">
        <v>94200.8</v>
      </c>
      <c r="F531" s="65" t="b">
        <f t="shared" si="24"/>
        <v>1</v>
      </c>
      <c r="G531" s="16" t="s">
        <v>830</v>
      </c>
      <c r="H531" s="16" t="s">
        <v>691</v>
      </c>
      <c r="I531" s="66">
        <v>94200.8</v>
      </c>
      <c r="J531" s="82" t="b">
        <f t="shared" si="25"/>
        <v>1</v>
      </c>
      <c r="K531" s="65" t="b">
        <f t="shared" si="26"/>
        <v>1</v>
      </c>
    </row>
    <row r="532" spans="2:11">
      <c r="B532" s="23" t="s">
        <v>273</v>
      </c>
      <c r="C532" s="36" t="s">
        <v>254</v>
      </c>
      <c r="D532" s="36" t="s">
        <v>929</v>
      </c>
      <c r="E532" s="28">
        <v>122089.97</v>
      </c>
      <c r="F532" s="65" t="b">
        <f t="shared" si="24"/>
        <v>1</v>
      </c>
      <c r="G532" s="16" t="s">
        <v>254</v>
      </c>
      <c r="H532" s="16" t="s">
        <v>235</v>
      </c>
      <c r="I532" s="66">
        <v>122089.97</v>
      </c>
      <c r="J532" s="83" t="b">
        <f t="shared" si="25"/>
        <v>0</v>
      </c>
      <c r="K532" s="65" t="b">
        <f t="shared" si="26"/>
        <v>1</v>
      </c>
    </row>
    <row r="533" spans="2:11">
      <c r="B533" s="23" t="s">
        <v>302</v>
      </c>
      <c r="C533" s="11" t="s">
        <v>408</v>
      </c>
      <c r="D533" s="11" t="s">
        <v>135</v>
      </c>
      <c r="E533" s="12">
        <v>125000</v>
      </c>
      <c r="F533" s="65" t="b">
        <f t="shared" si="24"/>
        <v>1</v>
      </c>
      <c r="G533" s="16" t="s">
        <v>408</v>
      </c>
      <c r="H533" s="16" t="s">
        <v>135</v>
      </c>
      <c r="I533" s="66">
        <v>125000</v>
      </c>
      <c r="J533" s="82" t="b">
        <f t="shared" si="25"/>
        <v>1</v>
      </c>
      <c r="K533" s="65" t="b">
        <f t="shared" si="26"/>
        <v>1</v>
      </c>
    </row>
    <row r="534" spans="2:11">
      <c r="B534" s="23" t="s">
        <v>319</v>
      </c>
      <c r="C534" s="11" t="s">
        <v>548</v>
      </c>
      <c r="D534" s="11" t="s">
        <v>164</v>
      </c>
      <c r="E534" s="12">
        <v>22000</v>
      </c>
      <c r="F534" s="65" t="b">
        <f t="shared" si="24"/>
        <v>1</v>
      </c>
      <c r="G534" s="16" t="s">
        <v>548</v>
      </c>
      <c r="H534" s="16" t="s">
        <v>164</v>
      </c>
      <c r="I534" s="66">
        <v>22000</v>
      </c>
      <c r="J534" s="82" t="b">
        <f t="shared" si="25"/>
        <v>1</v>
      </c>
      <c r="K534" s="65" t="b">
        <f t="shared" si="26"/>
        <v>1</v>
      </c>
    </row>
    <row r="535" spans="2:11">
      <c r="B535" s="23" t="s">
        <v>24</v>
      </c>
      <c r="C535" s="11" t="s">
        <v>31</v>
      </c>
      <c r="D535" s="11" t="s">
        <v>32</v>
      </c>
      <c r="E535" s="12">
        <v>115000</v>
      </c>
      <c r="F535" s="65" t="b">
        <f t="shared" si="24"/>
        <v>1</v>
      </c>
      <c r="G535" s="16" t="s">
        <v>31</v>
      </c>
      <c r="H535" s="16" t="s">
        <v>32</v>
      </c>
      <c r="I535" s="66">
        <v>115000</v>
      </c>
      <c r="J535" s="82" t="b">
        <f t="shared" si="25"/>
        <v>1</v>
      </c>
      <c r="K535" s="65" t="b">
        <f t="shared" si="26"/>
        <v>1</v>
      </c>
    </row>
    <row r="536" spans="2:11">
      <c r="B536" s="23" t="s">
        <v>361</v>
      </c>
      <c r="C536" s="11" t="s">
        <v>818</v>
      </c>
      <c r="D536" s="11" t="s">
        <v>312</v>
      </c>
      <c r="E536" s="12">
        <v>34500</v>
      </c>
      <c r="F536" s="65" t="b">
        <f t="shared" si="24"/>
        <v>1</v>
      </c>
      <c r="G536" s="16" t="s">
        <v>818</v>
      </c>
      <c r="H536" s="16" t="s">
        <v>312</v>
      </c>
      <c r="I536" s="66">
        <v>34500</v>
      </c>
      <c r="J536" s="82" t="b">
        <f t="shared" si="25"/>
        <v>1</v>
      </c>
      <c r="K536" s="65" t="b">
        <f t="shared" si="26"/>
        <v>1</v>
      </c>
    </row>
    <row r="537" spans="2:11">
      <c r="B537" s="23" t="s">
        <v>139</v>
      </c>
      <c r="C537" s="11" t="s">
        <v>157</v>
      </c>
      <c r="D537" s="11" t="s">
        <v>38</v>
      </c>
      <c r="E537" s="12">
        <v>26355</v>
      </c>
      <c r="F537" s="65" t="b">
        <f t="shared" si="24"/>
        <v>1</v>
      </c>
      <c r="G537" s="16" t="s">
        <v>157</v>
      </c>
      <c r="H537" s="16" t="s">
        <v>38</v>
      </c>
      <c r="I537" s="66">
        <v>26355</v>
      </c>
      <c r="J537" s="82" t="b">
        <f t="shared" si="25"/>
        <v>1</v>
      </c>
      <c r="K537" s="65" t="b">
        <f t="shared" si="26"/>
        <v>1</v>
      </c>
    </row>
    <row r="538" spans="2:11">
      <c r="B538" s="23" t="s">
        <v>361</v>
      </c>
      <c r="C538" s="36" t="s">
        <v>807</v>
      </c>
      <c r="D538" s="36" t="s">
        <v>365</v>
      </c>
      <c r="E538" s="28">
        <v>72688</v>
      </c>
      <c r="F538" s="65" t="b">
        <f t="shared" si="24"/>
        <v>1</v>
      </c>
      <c r="G538" s="16" t="s">
        <v>807</v>
      </c>
      <c r="H538" s="16" t="s">
        <v>365</v>
      </c>
      <c r="I538" s="66">
        <v>72688</v>
      </c>
      <c r="J538" s="82" t="b">
        <f t="shared" si="25"/>
        <v>1</v>
      </c>
      <c r="K538" s="65" t="b">
        <f t="shared" si="26"/>
        <v>1</v>
      </c>
    </row>
    <row r="539" spans="2:11">
      <c r="B539" s="23" t="s">
        <v>361</v>
      </c>
      <c r="C539" s="36" t="s">
        <v>808</v>
      </c>
      <c r="D539" s="36" t="s">
        <v>365</v>
      </c>
      <c r="E539" s="28">
        <v>72688</v>
      </c>
      <c r="F539" s="65" t="b">
        <f t="shared" si="24"/>
        <v>1</v>
      </c>
      <c r="G539" s="16" t="s">
        <v>808</v>
      </c>
      <c r="H539" s="16" t="s">
        <v>365</v>
      </c>
      <c r="I539" s="66">
        <v>72688</v>
      </c>
      <c r="J539" s="82" t="b">
        <f t="shared" si="25"/>
        <v>1</v>
      </c>
      <c r="K539" s="65" t="b">
        <f t="shared" si="26"/>
        <v>1</v>
      </c>
    </row>
    <row r="540" spans="2:11">
      <c r="B540" s="23" t="s">
        <v>300</v>
      </c>
      <c r="C540" s="74" t="s">
        <v>708</v>
      </c>
      <c r="D540" s="74" t="s">
        <v>36</v>
      </c>
      <c r="E540" s="75">
        <v>34500</v>
      </c>
      <c r="F540" s="65" t="b">
        <f t="shared" si="24"/>
        <v>0</v>
      </c>
      <c r="G540" s="72"/>
      <c r="H540" s="72"/>
      <c r="I540" s="73"/>
      <c r="J540" s="85" t="b">
        <f t="shared" si="25"/>
        <v>0</v>
      </c>
      <c r="K540" s="87" t="b">
        <f t="shared" si="26"/>
        <v>0</v>
      </c>
    </row>
    <row r="541" spans="2:11">
      <c r="B541" s="23" t="s">
        <v>361</v>
      </c>
      <c r="C541" s="11" t="s">
        <v>689</v>
      </c>
      <c r="D541" s="11" t="s">
        <v>36</v>
      </c>
      <c r="E541" s="12">
        <v>30000</v>
      </c>
      <c r="F541" s="65" t="b">
        <f t="shared" si="24"/>
        <v>1</v>
      </c>
      <c r="G541" s="16" t="s">
        <v>689</v>
      </c>
      <c r="H541" s="16" t="s">
        <v>36</v>
      </c>
      <c r="I541" s="66">
        <v>30000</v>
      </c>
      <c r="J541" s="82" t="b">
        <f t="shared" si="25"/>
        <v>1</v>
      </c>
      <c r="K541" s="65" t="b">
        <f t="shared" si="26"/>
        <v>1</v>
      </c>
    </row>
    <row r="542" spans="2:11">
      <c r="B542" s="23" t="s">
        <v>960</v>
      </c>
      <c r="C542" s="11" t="s">
        <v>961</v>
      </c>
      <c r="D542" s="11" t="s">
        <v>942</v>
      </c>
      <c r="E542" s="12">
        <v>30000</v>
      </c>
      <c r="F542" s="65" t="b">
        <f t="shared" si="24"/>
        <v>1</v>
      </c>
      <c r="G542" s="16" t="s">
        <v>961</v>
      </c>
      <c r="H542" s="16" t="s">
        <v>942</v>
      </c>
      <c r="I542" s="66">
        <v>30000</v>
      </c>
      <c r="J542" s="82" t="b">
        <f t="shared" si="25"/>
        <v>1</v>
      </c>
      <c r="K542" s="65" t="b">
        <f t="shared" si="26"/>
        <v>1</v>
      </c>
    </row>
    <row r="543" spans="2:11">
      <c r="B543" s="23" t="s">
        <v>58</v>
      </c>
      <c r="C543" s="11" t="s">
        <v>59</v>
      </c>
      <c r="D543" s="11" t="s">
        <v>60</v>
      </c>
      <c r="E543" s="12">
        <v>115000</v>
      </c>
      <c r="F543" s="65" t="b">
        <f t="shared" si="24"/>
        <v>1</v>
      </c>
      <c r="G543" s="16" t="s">
        <v>59</v>
      </c>
      <c r="H543" s="16" t="s">
        <v>994</v>
      </c>
      <c r="I543" s="66">
        <v>115000</v>
      </c>
      <c r="J543" s="83" t="b">
        <f t="shared" si="25"/>
        <v>0</v>
      </c>
      <c r="K543" s="65" t="b">
        <f t="shared" si="26"/>
        <v>1</v>
      </c>
    </row>
    <row r="544" spans="2:11">
      <c r="B544" s="23" t="s">
        <v>98</v>
      </c>
      <c r="C544" s="11" t="s">
        <v>99</v>
      </c>
      <c r="D544" s="11" t="s">
        <v>52</v>
      </c>
      <c r="E544" s="12">
        <v>90000</v>
      </c>
      <c r="F544" s="65" t="b">
        <f t="shared" si="24"/>
        <v>1</v>
      </c>
      <c r="G544" s="16" t="s">
        <v>99</v>
      </c>
      <c r="H544" s="16" t="s">
        <v>52</v>
      </c>
      <c r="I544" s="66">
        <v>90000</v>
      </c>
      <c r="J544" s="82" t="b">
        <f t="shared" si="25"/>
        <v>1</v>
      </c>
      <c r="K544" s="65" t="b">
        <f t="shared" si="26"/>
        <v>1</v>
      </c>
    </row>
    <row r="545" spans="2:11">
      <c r="B545" s="23" t="s">
        <v>302</v>
      </c>
      <c r="C545" s="11" t="s">
        <v>313</v>
      </c>
      <c r="D545" s="11" t="s">
        <v>62</v>
      </c>
      <c r="E545" s="12">
        <v>34089.040000000001</v>
      </c>
      <c r="F545" s="65" t="b">
        <f t="shared" si="24"/>
        <v>1</v>
      </c>
      <c r="G545" s="16" t="s">
        <v>313</v>
      </c>
      <c r="H545" s="16" t="s">
        <v>62</v>
      </c>
      <c r="I545" s="66">
        <v>34089.040000000001</v>
      </c>
      <c r="J545" s="82" t="b">
        <f t="shared" si="25"/>
        <v>1</v>
      </c>
      <c r="K545" s="65" t="b">
        <f t="shared" si="26"/>
        <v>1</v>
      </c>
    </row>
    <row r="546" spans="2:11">
      <c r="B546" s="23" t="s">
        <v>381</v>
      </c>
      <c r="C546" s="11" t="s">
        <v>822</v>
      </c>
      <c r="D546" s="11" t="s">
        <v>312</v>
      </c>
      <c r="E546" s="12">
        <v>34500</v>
      </c>
      <c r="F546" s="65" t="b">
        <f t="shared" si="24"/>
        <v>1</v>
      </c>
      <c r="G546" s="16" t="s">
        <v>822</v>
      </c>
      <c r="H546" s="16" t="s">
        <v>312</v>
      </c>
      <c r="I546" s="66">
        <v>34500</v>
      </c>
      <c r="J546" s="82" t="b">
        <f t="shared" si="25"/>
        <v>1</v>
      </c>
      <c r="K546" s="65" t="b">
        <f t="shared" si="26"/>
        <v>1</v>
      </c>
    </row>
    <row r="547" spans="2:11">
      <c r="B547" s="23" t="s">
        <v>117</v>
      </c>
      <c r="C547" s="11" t="s">
        <v>124</v>
      </c>
      <c r="D547" s="11" t="s">
        <v>121</v>
      </c>
      <c r="E547" s="12">
        <v>50000</v>
      </c>
      <c r="F547" s="65" t="b">
        <f t="shared" si="24"/>
        <v>1</v>
      </c>
      <c r="G547" s="16" t="s">
        <v>124</v>
      </c>
      <c r="H547" s="16" t="s">
        <v>121</v>
      </c>
      <c r="I547" s="66">
        <v>50000</v>
      </c>
      <c r="J547" s="82" t="b">
        <f t="shared" si="25"/>
        <v>1</v>
      </c>
      <c r="K547" s="65" t="b">
        <f t="shared" si="26"/>
        <v>1</v>
      </c>
    </row>
    <row r="548" spans="2:11">
      <c r="B548" s="23" t="s">
        <v>361</v>
      </c>
      <c r="C548" s="11" t="s">
        <v>813</v>
      </c>
      <c r="D548" s="11" t="s">
        <v>52</v>
      </c>
      <c r="E548" s="12">
        <v>40331.370000000003</v>
      </c>
      <c r="F548" s="65" t="b">
        <f t="shared" si="24"/>
        <v>1</v>
      </c>
      <c r="G548" s="16" t="s">
        <v>813</v>
      </c>
      <c r="H548" s="16" t="s">
        <v>52</v>
      </c>
      <c r="I548" s="66">
        <v>40331.370000000003</v>
      </c>
      <c r="J548" s="82" t="b">
        <f t="shared" si="25"/>
        <v>1</v>
      </c>
      <c r="K548" s="65" t="b">
        <f t="shared" si="26"/>
        <v>1</v>
      </c>
    </row>
    <row r="549" spans="2:11">
      <c r="B549" s="23"/>
      <c r="C549" s="77"/>
      <c r="D549" s="77"/>
      <c r="E549" s="78"/>
      <c r="F549" s="65" t="b">
        <f t="shared" si="24"/>
        <v>0</v>
      </c>
      <c r="G549" s="79" t="s">
        <v>995</v>
      </c>
      <c r="H549" s="79" t="s">
        <v>186</v>
      </c>
      <c r="I549" s="80">
        <v>20000</v>
      </c>
      <c r="J549" s="86" t="b">
        <f t="shared" si="25"/>
        <v>0</v>
      </c>
      <c r="K549" s="88" t="b">
        <f t="shared" si="26"/>
        <v>0</v>
      </c>
    </row>
    <row r="550" spans="2:11">
      <c r="B550" s="23" t="s">
        <v>319</v>
      </c>
      <c r="C550" s="11" t="s">
        <v>665</v>
      </c>
      <c r="D550" s="11" t="s">
        <v>458</v>
      </c>
      <c r="E550" s="12">
        <v>22000</v>
      </c>
      <c r="F550" s="65" t="b">
        <f t="shared" si="24"/>
        <v>1</v>
      </c>
      <c r="G550" s="16" t="s">
        <v>665</v>
      </c>
      <c r="H550" s="16" t="s">
        <v>458</v>
      </c>
      <c r="I550" s="66">
        <v>22000</v>
      </c>
      <c r="J550" s="82" t="b">
        <f t="shared" si="25"/>
        <v>1</v>
      </c>
      <c r="K550" s="65" t="b">
        <f t="shared" si="26"/>
        <v>1</v>
      </c>
    </row>
    <row r="551" spans="2:11">
      <c r="B551" s="23" t="s">
        <v>302</v>
      </c>
      <c r="C551" s="11" t="s">
        <v>610</v>
      </c>
      <c r="D551" s="11" t="s">
        <v>52</v>
      </c>
      <c r="E551" s="12">
        <v>56500</v>
      </c>
      <c r="F551" s="65" t="b">
        <f t="shared" si="24"/>
        <v>1</v>
      </c>
      <c r="G551" s="16" t="s">
        <v>610</v>
      </c>
      <c r="H551" s="16" t="s">
        <v>52</v>
      </c>
      <c r="I551" s="66">
        <v>56500</v>
      </c>
      <c r="J551" s="82" t="b">
        <f t="shared" si="25"/>
        <v>1</v>
      </c>
      <c r="K551" s="65" t="b">
        <f t="shared" si="26"/>
        <v>1</v>
      </c>
    </row>
    <row r="552" spans="2:11">
      <c r="B552" s="23" t="s">
        <v>319</v>
      </c>
      <c r="C552" s="11" t="s">
        <v>728</v>
      </c>
      <c r="D552" s="11" t="s">
        <v>159</v>
      </c>
      <c r="E552" s="12">
        <v>30000</v>
      </c>
      <c r="F552" s="65" t="b">
        <f t="shared" si="24"/>
        <v>1</v>
      </c>
      <c r="G552" s="16" t="s">
        <v>728</v>
      </c>
      <c r="H552" s="16" t="s">
        <v>159</v>
      </c>
      <c r="I552" s="66">
        <v>30000</v>
      </c>
      <c r="J552" s="82" t="b">
        <f t="shared" si="25"/>
        <v>1</v>
      </c>
      <c r="K552" s="65" t="b">
        <f t="shared" si="26"/>
        <v>1</v>
      </c>
    </row>
    <row r="553" spans="2:11">
      <c r="B553" s="23" t="s">
        <v>319</v>
      </c>
      <c r="C553" s="11" t="s">
        <v>761</v>
      </c>
      <c r="D553" s="11" t="s">
        <v>164</v>
      </c>
      <c r="E553" s="12">
        <v>22000</v>
      </c>
      <c r="F553" s="65" t="b">
        <f t="shared" si="24"/>
        <v>1</v>
      </c>
      <c r="G553" s="16" t="s">
        <v>761</v>
      </c>
      <c r="H553" s="16" t="s">
        <v>164</v>
      </c>
      <c r="I553" s="66">
        <v>22000</v>
      </c>
      <c r="J553" s="82" t="b">
        <f t="shared" si="25"/>
        <v>1</v>
      </c>
      <c r="K553" s="65" t="b">
        <f t="shared" si="26"/>
        <v>1</v>
      </c>
    </row>
    <row r="554" spans="2:11">
      <c r="B554" s="23" t="s">
        <v>361</v>
      </c>
      <c r="C554" s="36" t="s">
        <v>577</v>
      </c>
      <c r="D554" s="36" t="s">
        <v>365</v>
      </c>
      <c r="E554" s="28">
        <v>72688</v>
      </c>
      <c r="F554" s="65" t="b">
        <f t="shared" si="24"/>
        <v>1</v>
      </c>
      <c r="G554" s="16" t="s">
        <v>577</v>
      </c>
      <c r="H554" s="16" t="s">
        <v>365</v>
      </c>
      <c r="I554" s="66">
        <v>72688</v>
      </c>
      <c r="J554" s="82" t="b">
        <f t="shared" si="25"/>
        <v>1</v>
      </c>
      <c r="K554" s="65" t="b">
        <f t="shared" si="26"/>
        <v>1</v>
      </c>
    </row>
    <row r="555" spans="2:11">
      <c r="B555" s="23" t="s">
        <v>381</v>
      </c>
      <c r="C555" s="36" t="s">
        <v>590</v>
      </c>
      <c r="D555" s="36" t="s">
        <v>62</v>
      </c>
      <c r="E555" s="28">
        <v>34500</v>
      </c>
      <c r="F555" s="65" t="b">
        <f t="shared" si="24"/>
        <v>1</v>
      </c>
      <c r="G555" s="16" t="s">
        <v>590</v>
      </c>
      <c r="H555" s="16" t="s">
        <v>62</v>
      </c>
      <c r="I555" s="66">
        <v>34500</v>
      </c>
      <c r="J555" s="82" t="b">
        <f t="shared" si="25"/>
        <v>1</v>
      </c>
      <c r="K555" s="65" t="b">
        <f t="shared" si="26"/>
        <v>1</v>
      </c>
    </row>
    <row r="556" spans="2:11">
      <c r="B556" s="23" t="s">
        <v>361</v>
      </c>
      <c r="C556" s="11" t="s">
        <v>909</v>
      </c>
      <c r="D556" s="11" t="s">
        <v>52</v>
      </c>
      <c r="E556" s="12">
        <v>45000</v>
      </c>
      <c r="F556" s="65" t="b">
        <f t="shared" si="24"/>
        <v>1</v>
      </c>
      <c r="G556" s="16" t="s">
        <v>909</v>
      </c>
      <c r="H556" s="16" t="s">
        <v>52</v>
      </c>
      <c r="I556" s="66">
        <v>45000</v>
      </c>
      <c r="J556" s="82" t="b">
        <f t="shared" si="25"/>
        <v>1</v>
      </c>
      <c r="K556" s="65" t="b">
        <f t="shared" si="26"/>
        <v>1</v>
      </c>
    </row>
    <row r="557" spans="2:11">
      <c r="B557" s="23" t="s">
        <v>302</v>
      </c>
      <c r="C557" s="11" t="s">
        <v>415</v>
      </c>
      <c r="D557" s="11" t="s">
        <v>103</v>
      </c>
      <c r="E557" s="12">
        <v>41175.75</v>
      </c>
      <c r="F557" s="65" t="b">
        <f t="shared" si="24"/>
        <v>1</v>
      </c>
      <c r="G557" s="16" t="s">
        <v>415</v>
      </c>
      <c r="H557" s="16" t="s">
        <v>103</v>
      </c>
      <c r="I557" s="66">
        <v>41175.75</v>
      </c>
      <c r="J557" s="82" t="b">
        <f t="shared" si="25"/>
        <v>1</v>
      </c>
      <c r="K557" s="65" t="b">
        <f t="shared" si="26"/>
        <v>1</v>
      </c>
    </row>
    <row r="558" spans="2:11">
      <c r="B558" s="23" t="s">
        <v>391</v>
      </c>
      <c r="C558" s="11" t="s">
        <v>398</v>
      </c>
      <c r="D558" s="11" t="s">
        <v>204</v>
      </c>
      <c r="E558" s="12">
        <v>87464.12</v>
      </c>
      <c r="F558" s="65" t="b">
        <f t="shared" si="24"/>
        <v>1</v>
      </c>
      <c r="G558" s="16" t="s">
        <v>398</v>
      </c>
      <c r="H558" s="16" t="s">
        <v>204</v>
      </c>
      <c r="I558" s="66">
        <v>87464.12</v>
      </c>
      <c r="J558" s="82" t="b">
        <f t="shared" si="25"/>
        <v>1</v>
      </c>
      <c r="K558" s="65" t="b">
        <f t="shared" si="26"/>
        <v>1</v>
      </c>
    </row>
    <row r="559" spans="2:11">
      <c r="B559" s="23" t="s">
        <v>297</v>
      </c>
      <c r="C559" s="11" t="s">
        <v>505</v>
      </c>
      <c r="D559" s="11" t="s">
        <v>110</v>
      </c>
      <c r="E559" s="12">
        <v>30000</v>
      </c>
      <c r="F559" s="65" t="b">
        <f t="shared" si="24"/>
        <v>1</v>
      </c>
      <c r="G559" s="16" t="s">
        <v>505</v>
      </c>
      <c r="H559" s="16" t="s">
        <v>110</v>
      </c>
      <c r="I559" s="66">
        <v>30000</v>
      </c>
      <c r="J559" s="82" t="b">
        <f t="shared" si="25"/>
        <v>1</v>
      </c>
      <c r="K559" s="65" t="b">
        <f t="shared" si="26"/>
        <v>1</v>
      </c>
    </row>
    <row r="560" spans="2:11">
      <c r="B560" s="23" t="s">
        <v>230</v>
      </c>
      <c r="C560" s="11" t="s">
        <v>231</v>
      </c>
      <c r="D560" s="11" t="s">
        <v>132</v>
      </c>
      <c r="E560" s="12">
        <v>200000</v>
      </c>
      <c r="F560" s="65" t="b">
        <f t="shared" si="24"/>
        <v>1</v>
      </c>
      <c r="G560" s="16" t="s">
        <v>231</v>
      </c>
      <c r="H560" s="16" t="s">
        <v>972</v>
      </c>
      <c r="I560" s="66">
        <v>200000</v>
      </c>
      <c r="J560" s="83" t="b">
        <f t="shared" si="25"/>
        <v>0</v>
      </c>
      <c r="K560" s="65" t="b">
        <f t="shared" si="26"/>
        <v>1</v>
      </c>
    </row>
    <row r="561" spans="2:11">
      <c r="B561" s="23" t="s">
        <v>319</v>
      </c>
      <c r="C561" s="11" t="s">
        <v>430</v>
      </c>
      <c r="D561" s="11" t="s">
        <v>38</v>
      </c>
      <c r="E561" s="12">
        <v>34000</v>
      </c>
      <c r="F561" s="65" t="b">
        <f t="shared" si="24"/>
        <v>1</v>
      </c>
      <c r="G561" s="16" t="s">
        <v>430</v>
      </c>
      <c r="H561" s="16" t="s">
        <v>38</v>
      </c>
      <c r="I561" s="66">
        <v>34000</v>
      </c>
      <c r="J561" s="82" t="b">
        <f t="shared" si="25"/>
        <v>1</v>
      </c>
      <c r="K561" s="65" t="b">
        <f t="shared" si="26"/>
        <v>1</v>
      </c>
    </row>
    <row r="562" spans="2:11">
      <c r="B562" s="23" t="s">
        <v>302</v>
      </c>
      <c r="C562" s="11" t="s">
        <v>719</v>
      </c>
      <c r="D562" s="11" t="s">
        <v>36</v>
      </c>
      <c r="E562" s="12">
        <v>30000</v>
      </c>
      <c r="F562" s="65" t="b">
        <f t="shared" si="24"/>
        <v>1</v>
      </c>
      <c r="G562" s="16" t="s">
        <v>719</v>
      </c>
      <c r="H562" s="16" t="s">
        <v>36</v>
      </c>
      <c r="I562" s="66">
        <v>30000</v>
      </c>
      <c r="J562" s="82" t="b">
        <f t="shared" si="25"/>
        <v>1</v>
      </c>
      <c r="K562" s="65" t="b">
        <f t="shared" si="26"/>
        <v>1</v>
      </c>
    </row>
    <row r="563" spans="2:11">
      <c r="B563" s="23" t="s">
        <v>391</v>
      </c>
      <c r="C563" s="11" t="s">
        <v>697</v>
      </c>
      <c r="D563" s="11" t="s">
        <v>204</v>
      </c>
      <c r="E563" s="12">
        <v>89834.81</v>
      </c>
      <c r="F563" s="65" t="b">
        <f t="shared" si="24"/>
        <v>1</v>
      </c>
      <c r="G563" s="16" t="s">
        <v>697</v>
      </c>
      <c r="H563" s="16" t="s">
        <v>204</v>
      </c>
      <c r="I563" s="66">
        <v>89834.81</v>
      </c>
      <c r="J563" s="82" t="b">
        <f t="shared" si="25"/>
        <v>1</v>
      </c>
      <c r="K563" s="65" t="b">
        <f t="shared" si="26"/>
        <v>1</v>
      </c>
    </row>
    <row r="564" spans="2:11">
      <c r="B564" s="23" t="s">
        <v>319</v>
      </c>
      <c r="C564" s="11" t="s">
        <v>446</v>
      </c>
      <c r="D564" s="11" t="s">
        <v>164</v>
      </c>
      <c r="E564" s="12">
        <v>22000</v>
      </c>
      <c r="F564" s="65" t="b">
        <f t="shared" si="24"/>
        <v>1</v>
      </c>
      <c r="G564" s="16" t="s">
        <v>446</v>
      </c>
      <c r="H564" s="16" t="s">
        <v>164</v>
      </c>
      <c r="I564" s="66">
        <v>22000</v>
      </c>
      <c r="J564" s="82" t="b">
        <f t="shared" si="25"/>
        <v>1</v>
      </c>
      <c r="K564" s="65" t="b">
        <f t="shared" si="26"/>
        <v>1</v>
      </c>
    </row>
    <row r="565" spans="2:11">
      <c r="B565" s="23" t="s">
        <v>319</v>
      </c>
      <c r="C565" s="11" t="s">
        <v>762</v>
      </c>
      <c r="D565" s="11" t="s">
        <v>164</v>
      </c>
      <c r="E565" s="12">
        <v>22000</v>
      </c>
      <c r="F565" s="65" t="b">
        <f t="shared" si="24"/>
        <v>1</v>
      </c>
      <c r="G565" s="16" t="s">
        <v>762</v>
      </c>
      <c r="H565" s="16" t="s">
        <v>164</v>
      </c>
      <c r="I565" s="66">
        <v>22000</v>
      </c>
      <c r="J565" s="82" t="b">
        <f t="shared" si="25"/>
        <v>1</v>
      </c>
      <c r="K565" s="65" t="b">
        <f t="shared" si="26"/>
        <v>1</v>
      </c>
    </row>
    <row r="566" spans="2:11">
      <c r="B566" s="23" t="s">
        <v>361</v>
      </c>
      <c r="C566" s="36" t="s">
        <v>371</v>
      </c>
      <c r="D566" s="36" t="s">
        <v>365</v>
      </c>
      <c r="E566" s="28">
        <v>84040.83</v>
      </c>
      <c r="F566" s="65" t="b">
        <f t="shared" si="24"/>
        <v>1</v>
      </c>
      <c r="G566" s="16" t="s">
        <v>371</v>
      </c>
      <c r="H566" s="16" t="s">
        <v>365</v>
      </c>
      <c r="I566" s="66">
        <v>84040.83</v>
      </c>
      <c r="J566" s="82" t="b">
        <f t="shared" si="25"/>
        <v>1</v>
      </c>
      <c r="K566" s="65" t="b">
        <f t="shared" si="26"/>
        <v>1</v>
      </c>
    </row>
    <row r="567" spans="2:11">
      <c r="B567" s="23"/>
      <c r="C567" s="77"/>
      <c r="D567" s="77"/>
      <c r="E567" s="78"/>
      <c r="F567" s="65" t="b">
        <f t="shared" si="24"/>
        <v>0</v>
      </c>
      <c r="G567" s="79" t="s">
        <v>996</v>
      </c>
      <c r="H567" s="79" t="s">
        <v>62</v>
      </c>
      <c r="I567" s="80">
        <v>30000</v>
      </c>
      <c r="J567" s="86" t="b">
        <f t="shared" si="25"/>
        <v>0</v>
      </c>
      <c r="K567" s="88" t="b">
        <f t="shared" si="26"/>
        <v>0</v>
      </c>
    </row>
    <row r="568" spans="2:11">
      <c r="B568" s="23" t="s">
        <v>222</v>
      </c>
      <c r="C568" s="11" t="s">
        <v>227</v>
      </c>
      <c r="D568" s="11" t="s">
        <v>952</v>
      </c>
      <c r="E568" s="28">
        <f>60000+5000</f>
        <v>65000</v>
      </c>
      <c r="F568" s="65" t="b">
        <f t="shared" si="24"/>
        <v>1</v>
      </c>
      <c r="G568" s="16" t="s">
        <v>227</v>
      </c>
      <c r="H568" s="16" t="s">
        <v>984</v>
      </c>
      <c r="I568" s="66">
        <v>65000</v>
      </c>
      <c r="J568" s="83" t="b">
        <f t="shared" si="25"/>
        <v>0</v>
      </c>
      <c r="K568" s="65" t="b">
        <f t="shared" si="26"/>
        <v>1</v>
      </c>
    </row>
    <row r="569" spans="2:11">
      <c r="B569" s="23" t="s">
        <v>361</v>
      </c>
      <c r="C569" s="36" t="s">
        <v>573</v>
      </c>
      <c r="D569" s="36" t="s">
        <v>365</v>
      </c>
      <c r="E569" s="28">
        <v>77293.41</v>
      </c>
      <c r="F569" s="65" t="b">
        <f t="shared" si="24"/>
        <v>1</v>
      </c>
      <c r="G569" s="16" t="s">
        <v>573</v>
      </c>
      <c r="H569" s="16" t="s">
        <v>365</v>
      </c>
      <c r="I569" s="66">
        <v>77293.41</v>
      </c>
      <c r="J569" s="82" t="b">
        <f t="shared" si="25"/>
        <v>1</v>
      </c>
      <c r="K569" s="65" t="b">
        <f t="shared" si="26"/>
        <v>1</v>
      </c>
    </row>
    <row r="570" spans="2:11">
      <c r="B570" s="23" t="s">
        <v>139</v>
      </c>
      <c r="C570" s="36" t="s">
        <v>177</v>
      </c>
      <c r="D570" s="36" t="s">
        <v>164</v>
      </c>
      <c r="E570" s="28">
        <v>22000</v>
      </c>
      <c r="F570" s="65" t="b">
        <f t="shared" si="24"/>
        <v>1</v>
      </c>
      <c r="G570" s="16" t="s">
        <v>177</v>
      </c>
      <c r="H570" s="16" t="s">
        <v>164</v>
      </c>
      <c r="I570" s="66">
        <v>22000</v>
      </c>
      <c r="J570" s="82" t="b">
        <f t="shared" si="25"/>
        <v>1</v>
      </c>
      <c r="K570" s="65" t="b">
        <f t="shared" si="26"/>
        <v>1</v>
      </c>
    </row>
    <row r="571" spans="2:11">
      <c r="B571" s="23" t="s">
        <v>264</v>
      </c>
      <c r="C571" s="11" t="s">
        <v>266</v>
      </c>
      <c r="D571" s="11" t="s">
        <v>103</v>
      </c>
      <c r="E571" s="12">
        <v>46000</v>
      </c>
      <c r="F571" s="65" t="b">
        <f t="shared" si="24"/>
        <v>1</v>
      </c>
      <c r="G571" s="16" t="s">
        <v>266</v>
      </c>
      <c r="H571" s="16" t="s">
        <v>103</v>
      </c>
      <c r="I571" s="66">
        <v>46000</v>
      </c>
      <c r="J571" s="82" t="b">
        <f t="shared" si="25"/>
        <v>1</v>
      </c>
      <c r="K571" s="65" t="b">
        <f t="shared" si="26"/>
        <v>1</v>
      </c>
    </row>
    <row r="572" spans="2:11">
      <c r="B572" s="23" t="s">
        <v>377</v>
      </c>
      <c r="C572" s="11" t="s">
        <v>380</v>
      </c>
      <c r="D572" s="11" t="s">
        <v>103</v>
      </c>
      <c r="E572" s="12">
        <v>43234.53</v>
      </c>
      <c r="F572" s="65" t="b">
        <f t="shared" si="24"/>
        <v>1</v>
      </c>
      <c r="G572" s="16" t="s">
        <v>380</v>
      </c>
      <c r="H572" s="16" t="s">
        <v>103</v>
      </c>
      <c r="I572" s="66">
        <v>43234.53</v>
      </c>
      <c r="J572" s="82" t="b">
        <f t="shared" si="25"/>
        <v>1</v>
      </c>
      <c r="K572" s="65" t="b">
        <f t="shared" si="26"/>
        <v>1</v>
      </c>
    </row>
    <row r="573" spans="2:11">
      <c r="B573" s="23" t="s">
        <v>319</v>
      </c>
      <c r="C573" s="11" t="s">
        <v>763</v>
      </c>
      <c r="D573" s="11" t="s">
        <v>164</v>
      </c>
      <c r="E573" s="12">
        <v>22000</v>
      </c>
      <c r="F573" s="65" t="b">
        <f t="shared" si="24"/>
        <v>1</v>
      </c>
      <c r="G573" s="16" t="s">
        <v>763</v>
      </c>
      <c r="H573" s="16" t="s">
        <v>164</v>
      </c>
      <c r="I573" s="66">
        <v>22000</v>
      </c>
      <c r="J573" s="82" t="b">
        <f t="shared" si="25"/>
        <v>1</v>
      </c>
      <c r="K573" s="65" t="b">
        <f t="shared" si="26"/>
        <v>1</v>
      </c>
    </row>
    <row r="574" spans="2:11">
      <c r="B574" s="23" t="s">
        <v>319</v>
      </c>
      <c r="C574" s="11" t="s">
        <v>563</v>
      </c>
      <c r="D574" s="11" t="s">
        <v>458</v>
      </c>
      <c r="E574" s="12">
        <v>20000</v>
      </c>
      <c r="F574" s="65" t="b">
        <f t="shared" si="24"/>
        <v>1</v>
      </c>
      <c r="G574" s="16" t="s">
        <v>563</v>
      </c>
      <c r="H574" s="16" t="s">
        <v>458</v>
      </c>
      <c r="I574" s="66">
        <v>20000</v>
      </c>
      <c r="J574" s="82" t="b">
        <f t="shared" si="25"/>
        <v>1</v>
      </c>
      <c r="K574" s="65" t="b">
        <f t="shared" si="26"/>
        <v>1</v>
      </c>
    </row>
    <row r="575" spans="2:11">
      <c r="B575" s="23" t="s">
        <v>297</v>
      </c>
      <c r="C575" s="11" t="s">
        <v>405</v>
      </c>
      <c r="D575" s="11" t="s">
        <v>312</v>
      </c>
      <c r="E575" s="12">
        <v>32465.759999999998</v>
      </c>
      <c r="F575" s="65" t="b">
        <f t="shared" si="24"/>
        <v>1</v>
      </c>
      <c r="G575" s="16" t="s">
        <v>405</v>
      </c>
      <c r="H575" s="16" t="s">
        <v>312</v>
      </c>
      <c r="I575" s="66">
        <v>32465.759999999998</v>
      </c>
      <c r="J575" s="82" t="b">
        <f t="shared" si="25"/>
        <v>1</v>
      </c>
      <c r="K575" s="65" t="b">
        <f t="shared" si="26"/>
        <v>1</v>
      </c>
    </row>
    <row r="576" spans="2:11">
      <c r="B576" s="23" t="s">
        <v>319</v>
      </c>
      <c r="C576" s="11" t="s">
        <v>855</v>
      </c>
      <c r="D576" s="11" t="s">
        <v>38</v>
      </c>
      <c r="E576" s="12">
        <v>34000</v>
      </c>
      <c r="F576" s="65" t="b">
        <f t="shared" si="24"/>
        <v>1</v>
      </c>
      <c r="G576" s="16" t="s">
        <v>855</v>
      </c>
      <c r="H576" s="16" t="s">
        <v>38</v>
      </c>
      <c r="I576" s="66">
        <v>34000</v>
      </c>
      <c r="J576" s="82" t="b">
        <f t="shared" si="25"/>
        <v>1</v>
      </c>
      <c r="K576" s="65" t="b">
        <f t="shared" si="26"/>
        <v>1</v>
      </c>
    </row>
    <row r="577" spans="2:11">
      <c r="B577" s="23" t="s">
        <v>238</v>
      </c>
      <c r="C577" s="36" t="s">
        <v>244</v>
      </c>
      <c r="D577" s="36" t="s">
        <v>42</v>
      </c>
      <c r="E577" s="28">
        <v>86250</v>
      </c>
      <c r="F577" s="65" t="b">
        <f t="shared" si="24"/>
        <v>1</v>
      </c>
      <c r="G577" s="16" t="s">
        <v>244</v>
      </c>
      <c r="H577" s="16" t="s">
        <v>42</v>
      </c>
      <c r="I577" s="66">
        <v>86250</v>
      </c>
      <c r="J577" s="82" t="b">
        <f t="shared" si="25"/>
        <v>1</v>
      </c>
      <c r="K577" s="65" t="b">
        <f t="shared" si="26"/>
        <v>1</v>
      </c>
    </row>
    <row r="578" spans="2:11">
      <c r="B578" s="23" t="s">
        <v>249</v>
      </c>
      <c r="C578" s="11" t="s">
        <v>250</v>
      </c>
      <c r="D578" s="11" t="s">
        <v>42</v>
      </c>
      <c r="E578" s="12">
        <v>130000</v>
      </c>
      <c r="F578" s="65" t="b">
        <f t="shared" si="24"/>
        <v>1</v>
      </c>
      <c r="G578" s="16" t="s">
        <v>250</v>
      </c>
      <c r="H578" s="16" t="s">
        <v>42</v>
      </c>
      <c r="I578" s="66">
        <v>130000</v>
      </c>
      <c r="J578" s="82" t="b">
        <f t="shared" si="25"/>
        <v>1</v>
      </c>
      <c r="K578" s="65" t="b">
        <f t="shared" si="26"/>
        <v>1</v>
      </c>
    </row>
    <row r="579" spans="2:11">
      <c r="B579" s="23" t="s">
        <v>319</v>
      </c>
      <c r="C579" s="11" t="s">
        <v>764</v>
      </c>
      <c r="D579" s="11" t="s">
        <v>164</v>
      </c>
      <c r="E579" s="12">
        <v>22000</v>
      </c>
      <c r="F579" s="65" t="b">
        <f t="shared" ref="F579:F642" si="27">G579=C579</f>
        <v>1</v>
      </c>
      <c r="G579" s="16" t="s">
        <v>764</v>
      </c>
      <c r="H579" s="16" t="s">
        <v>164</v>
      </c>
      <c r="I579" s="66">
        <v>22000</v>
      </c>
      <c r="J579" s="82" t="b">
        <f t="shared" ref="J579:J642" si="28">H579=D579</f>
        <v>1</v>
      </c>
      <c r="K579" s="65" t="b">
        <f t="shared" ref="K579:K642" si="29">I579=E579</f>
        <v>1</v>
      </c>
    </row>
    <row r="580" spans="2:11">
      <c r="B580" s="23" t="s">
        <v>361</v>
      </c>
      <c r="C580" s="11" t="s">
        <v>912</v>
      </c>
      <c r="D580" s="11" t="s">
        <v>312</v>
      </c>
      <c r="E580" s="12">
        <v>34500</v>
      </c>
      <c r="F580" s="65" t="b">
        <f t="shared" si="27"/>
        <v>1</v>
      </c>
      <c r="G580" s="16" t="s">
        <v>912</v>
      </c>
      <c r="H580" s="16" t="s">
        <v>312</v>
      </c>
      <c r="I580" s="66">
        <v>34500</v>
      </c>
      <c r="J580" s="82" t="b">
        <f t="shared" si="28"/>
        <v>1</v>
      </c>
      <c r="K580" s="65" t="b">
        <f t="shared" si="29"/>
        <v>1</v>
      </c>
    </row>
    <row r="581" spans="2:11">
      <c r="B581" s="23" t="s">
        <v>391</v>
      </c>
      <c r="C581" s="11" t="s">
        <v>603</v>
      </c>
      <c r="D581" s="11" t="s">
        <v>204</v>
      </c>
      <c r="E581" s="12">
        <v>89100</v>
      </c>
      <c r="F581" s="65" t="b">
        <f t="shared" si="27"/>
        <v>1</v>
      </c>
      <c r="G581" s="16" t="s">
        <v>603</v>
      </c>
      <c r="H581" s="16" t="s">
        <v>204</v>
      </c>
      <c r="I581" s="66">
        <v>89100</v>
      </c>
      <c r="J581" s="82" t="b">
        <f t="shared" si="28"/>
        <v>1</v>
      </c>
      <c r="K581" s="65" t="b">
        <f t="shared" si="29"/>
        <v>1</v>
      </c>
    </row>
    <row r="582" spans="2:11">
      <c r="B582" s="23" t="s">
        <v>238</v>
      </c>
      <c r="C582" s="36" t="s">
        <v>240</v>
      </c>
      <c r="D582" s="36" t="s">
        <v>204</v>
      </c>
      <c r="E582" s="28">
        <v>97612.68</v>
      </c>
      <c r="F582" s="65" t="b">
        <f t="shared" si="27"/>
        <v>1</v>
      </c>
      <c r="G582" s="16" t="s">
        <v>240</v>
      </c>
      <c r="H582" s="16" t="s">
        <v>204</v>
      </c>
      <c r="I582" s="66">
        <v>97612.68</v>
      </c>
      <c r="J582" s="82" t="b">
        <f t="shared" si="28"/>
        <v>1</v>
      </c>
      <c r="K582" s="65" t="b">
        <f t="shared" si="29"/>
        <v>1</v>
      </c>
    </row>
    <row r="583" spans="2:11">
      <c r="B583" s="23" t="s">
        <v>319</v>
      </c>
      <c r="C583" s="11" t="s">
        <v>345</v>
      </c>
      <c r="D583" s="11" t="s">
        <v>164</v>
      </c>
      <c r="E583" s="12">
        <v>22000</v>
      </c>
      <c r="F583" s="65" t="b">
        <f t="shared" si="27"/>
        <v>1</v>
      </c>
      <c r="G583" s="16" t="s">
        <v>345</v>
      </c>
      <c r="H583" s="16" t="s">
        <v>164</v>
      </c>
      <c r="I583" s="66">
        <v>22000</v>
      </c>
      <c r="J583" s="82" t="b">
        <f t="shared" si="28"/>
        <v>1</v>
      </c>
      <c r="K583" s="65" t="b">
        <f t="shared" si="29"/>
        <v>1</v>
      </c>
    </row>
    <row r="584" spans="2:11">
      <c r="B584" s="23" t="s">
        <v>319</v>
      </c>
      <c r="C584" s="11" t="s">
        <v>322</v>
      </c>
      <c r="D584" s="11" t="s">
        <v>323</v>
      </c>
      <c r="E584" s="12">
        <v>39000</v>
      </c>
      <c r="F584" s="65" t="b">
        <f t="shared" si="27"/>
        <v>1</v>
      </c>
      <c r="G584" s="11" t="s">
        <v>322</v>
      </c>
      <c r="H584" s="16" t="s">
        <v>36</v>
      </c>
      <c r="I584" s="66">
        <v>39000</v>
      </c>
      <c r="J584" s="83" t="b">
        <f t="shared" si="28"/>
        <v>0</v>
      </c>
      <c r="K584" s="65" t="b">
        <f t="shared" si="29"/>
        <v>1</v>
      </c>
    </row>
    <row r="585" spans="2:11">
      <c r="B585" s="23" t="s">
        <v>63</v>
      </c>
      <c r="C585" s="11" t="s">
        <v>68</v>
      </c>
      <c r="D585" s="11" t="s">
        <v>948</v>
      </c>
      <c r="E585" s="12">
        <v>65000</v>
      </c>
      <c r="F585" s="65" t="b">
        <f t="shared" si="27"/>
        <v>1</v>
      </c>
      <c r="G585" s="16" t="s">
        <v>68</v>
      </c>
      <c r="H585" s="16" t="s">
        <v>980</v>
      </c>
      <c r="I585" s="66">
        <v>65000</v>
      </c>
      <c r="J585" s="83" t="b">
        <f t="shared" si="28"/>
        <v>0</v>
      </c>
      <c r="K585" s="65" t="b">
        <f t="shared" si="29"/>
        <v>1</v>
      </c>
    </row>
    <row r="586" spans="2:11">
      <c r="B586" s="23" t="s">
        <v>24</v>
      </c>
      <c r="C586" s="11" t="s">
        <v>25</v>
      </c>
      <c r="D586" s="11" t="s">
        <v>26</v>
      </c>
      <c r="E586" s="12">
        <v>297780</v>
      </c>
      <c r="F586" s="65" t="b">
        <f t="shared" si="27"/>
        <v>1</v>
      </c>
      <c r="G586" s="16" t="s">
        <v>25</v>
      </c>
      <c r="H586" s="16" t="s">
        <v>26</v>
      </c>
      <c r="I586" s="66">
        <v>297780</v>
      </c>
      <c r="J586" s="82" t="b">
        <f t="shared" si="28"/>
        <v>1</v>
      </c>
      <c r="K586" s="65" t="b">
        <f t="shared" si="29"/>
        <v>1</v>
      </c>
    </row>
    <row r="587" spans="2:11">
      <c r="B587" s="23" t="s">
        <v>302</v>
      </c>
      <c r="C587" s="11" t="s">
        <v>716</v>
      </c>
      <c r="D587" s="11" t="s">
        <v>62</v>
      </c>
      <c r="E587" s="12">
        <v>40000</v>
      </c>
      <c r="F587" s="65" t="b">
        <f t="shared" si="27"/>
        <v>1</v>
      </c>
      <c r="G587" s="16" t="s">
        <v>716</v>
      </c>
      <c r="H587" s="16" t="s">
        <v>62</v>
      </c>
      <c r="I587" s="66">
        <v>40000</v>
      </c>
      <c r="J587" s="82" t="b">
        <f t="shared" si="28"/>
        <v>1</v>
      </c>
      <c r="K587" s="65" t="b">
        <f t="shared" si="29"/>
        <v>1</v>
      </c>
    </row>
    <row r="588" spans="2:11">
      <c r="B588" s="23" t="s">
        <v>391</v>
      </c>
      <c r="C588" s="11" t="s">
        <v>700</v>
      </c>
      <c r="D588" s="11" t="s">
        <v>204</v>
      </c>
      <c r="E588" s="12">
        <v>89100</v>
      </c>
      <c r="F588" s="65" t="b">
        <f t="shared" si="27"/>
        <v>1</v>
      </c>
      <c r="G588" s="16" t="s">
        <v>700</v>
      </c>
      <c r="H588" s="16" t="s">
        <v>204</v>
      </c>
      <c r="I588" s="66">
        <v>89100</v>
      </c>
      <c r="J588" s="82" t="b">
        <f t="shared" si="28"/>
        <v>1</v>
      </c>
      <c r="K588" s="65" t="b">
        <f t="shared" si="29"/>
        <v>1</v>
      </c>
    </row>
    <row r="589" spans="2:11">
      <c r="B589" s="23" t="s">
        <v>319</v>
      </c>
      <c r="C589" s="11" t="s">
        <v>656</v>
      </c>
      <c r="D589" s="11" t="s">
        <v>164</v>
      </c>
      <c r="E589" s="12">
        <v>22000</v>
      </c>
      <c r="F589" s="65" t="b">
        <f t="shared" si="27"/>
        <v>1</v>
      </c>
      <c r="G589" s="16" t="s">
        <v>656</v>
      </c>
      <c r="H589" s="16" t="s">
        <v>164</v>
      </c>
      <c r="I589" s="66">
        <v>22000</v>
      </c>
      <c r="J589" s="82" t="b">
        <f t="shared" si="28"/>
        <v>1</v>
      </c>
      <c r="K589" s="65" t="b">
        <f t="shared" si="29"/>
        <v>1</v>
      </c>
    </row>
    <row r="590" spans="2:11">
      <c r="B590" s="23" t="s">
        <v>302</v>
      </c>
      <c r="C590" s="11" t="s">
        <v>306</v>
      </c>
      <c r="D590" s="11" t="s">
        <v>103</v>
      </c>
      <c r="E590" s="12">
        <v>46000</v>
      </c>
      <c r="F590" s="65" t="b">
        <f t="shared" si="27"/>
        <v>1</v>
      </c>
      <c r="G590" s="16" t="s">
        <v>306</v>
      </c>
      <c r="H590" s="16" t="s">
        <v>103</v>
      </c>
      <c r="I590" s="66">
        <v>46000</v>
      </c>
      <c r="J590" s="82" t="b">
        <f t="shared" si="28"/>
        <v>1</v>
      </c>
      <c r="K590" s="65" t="b">
        <f t="shared" si="29"/>
        <v>1</v>
      </c>
    </row>
    <row r="591" spans="2:11">
      <c r="B591" s="23" t="s">
        <v>391</v>
      </c>
      <c r="C591" s="11" t="s">
        <v>926</v>
      </c>
      <c r="D591" s="11" t="s">
        <v>204</v>
      </c>
      <c r="E591" s="12">
        <v>89100</v>
      </c>
      <c r="F591" s="65" t="b">
        <f t="shared" si="27"/>
        <v>1</v>
      </c>
      <c r="G591" s="16" t="s">
        <v>926</v>
      </c>
      <c r="H591" s="16" t="s">
        <v>204</v>
      </c>
      <c r="I591" s="66">
        <v>89100</v>
      </c>
      <c r="J591" s="82" t="b">
        <f t="shared" si="28"/>
        <v>1</v>
      </c>
      <c r="K591" s="65" t="b">
        <f t="shared" si="29"/>
        <v>1</v>
      </c>
    </row>
    <row r="592" spans="2:11">
      <c r="B592" s="23" t="s">
        <v>302</v>
      </c>
      <c r="C592" s="11" t="s">
        <v>616</v>
      </c>
      <c r="D592" s="11" t="s">
        <v>62</v>
      </c>
      <c r="E592" s="12">
        <v>30000</v>
      </c>
      <c r="F592" s="65" t="b">
        <f t="shared" si="27"/>
        <v>1</v>
      </c>
      <c r="G592" s="16" t="s">
        <v>616</v>
      </c>
      <c r="H592" s="16" t="s">
        <v>62</v>
      </c>
      <c r="I592" s="66">
        <v>30000</v>
      </c>
      <c r="J592" s="82" t="b">
        <f t="shared" si="28"/>
        <v>1</v>
      </c>
      <c r="K592" s="65" t="b">
        <f t="shared" si="29"/>
        <v>1</v>
      </c>
    </row>
    <row r="593" spans="2:11">
      <c r="B593" s="23" t="s">
        <v>319</v>
      </c>
      <c r="C593" s="11" t="s">
        <v>856</v>
      </c>
      <c r="D593" s="11" t="s">
        <v>38</v>
      </c>
      <c r="E593" s="12">
        <v>38220</v>
      </c>
      <c r="F593" s="65" t="b">
        <f t="shared" si="27"/>
        <v>1</v>
      </c>
      <c r="G593" s="16" t="s">
        <v>856</v>
      </c>
      <c r="H593" s="16" t="s">
        <v>38</v>
      </c>
      <c r="I593" s="66">
        <v>38220</v>
      </c>
      <c r="J593" s="82" t="b">
        <f t="shared" si="28"/>
        <v>1</v>
      </c>
      <c r="K593" s="65" t="b">
        <f t="shared" si="29"/>
        <v>1</v>
      </c>
    </row>
    <row r="594" spans="2:11">
      <c r="B594" s="23" t="s">
        <v>361</v>
      </c>
      <c r="C594" s="36" t="s">
        <v>809</v>
      </c>
      <c r="D594" s="36" t="s">
        <v>365</v>
      </c>
      <c r="E594" s="28">
        <v>72688</v>
      </c>
      <c r="F594" s="65" t="b">
        <f t="shared" si="27"/>
        <v>1</v>
      </c>
      <c r="G594" s="16" t="s">
        <v>809</v>
      </c>
      <c r="H594" s="16" t="s">
        <v>365</v>
      </c>
      <c r="I594" s="66">
        <v>72688</v>
      </c>
      <c r="J594" s="82" t="b">
        <f t="shared" si="28"/>
        <v>1</v>
      </c>
      <c r="K594" s="65" t="b">
        <f t="shared" si="29"/>
        <v>1</v>
      </c>
    </row>
    <row r="595" spans="2:11">
      <c r="B595" s="23" t="s">
        <v>319</v>
      </c>
      <c r="C595" s="11" t="s">
        <v>530</v>
      </c>
      <c r="D595" s="11" t="s">
        <v>390</v>
      </c>
      <c r="E595" s="12">
        <v>30000</v>
      </c>
      <c r="F595" s="65" t="b">
        <f t="shared" si="27"/>
        <v>1</v>
      </c>
      <c r="G595" s="16" t="s">
        <v>530</v>
      </c>
      <c r="H595" s="16" t="s">
        <v>982</v>
      </c>
      <c r="I595" s="66">
        <v>30000</v>
      </c>
      <c r="J595" s="83" t="b">
        <f t="shared" si="28"/>
        <v>0</v>
      </c>
      <c r="K595" s="65" t="b">
        <f t="shared" si="29"/>
        <v>1</v>
      </c>
    </row>
    <row r="596" spans="2:11">
      <c r="B596" s="23" t="s">
        <v>300</v>
      </c>
      <c r="C596" s="11" t="s">
        <v>301</v>
      </c>
      <c r="D596" s="11" t="s">
        <v>52</v>
      </c>
      <c r="E596" s="12">
        <v>70000</v>
      </c>
      <c r="F596" s="65" t="b">
        <f t="shared" si="27"/>
        <v>1</v>
      </c>
      <c r="G596" s="16" t="s">
        <v>301</v>
      </c>
      <c r="H596" s="16" t="s">
        <v>52</v>
      </c>
      <c r="I596" s="66">
        <v>70000</v>
      </c>
      <c r="J596" s="82" t="b">
        <f t="shared" si="28"/>
        <v>1</v>
      </c>
      <c r="K596" s="65" t="b">
        <f t="shared" si="29"/>
        <v>1</v>
      </c>
    </row>
    <row r="597" spans="2:11">
      <c r="B597" s="23" t="s">
        <v>319</v>
      </c>
      <c r="C597" s="11" t="s">
        <v>885</v>
      </c>
      <c r="D597" s="11" t="s">
        <v>180</v>
      </c>
      <c r="E597" s="12">
        <v>22000</v>
      </c>
      <c r="F597" s="65" t="b">
        <f t="shared" si="27"/>
        <v>1</v>
      </c>
      <c r="G597" s="16" t="s">
        <v>885</v>
      </c>
      <c r="H597" s="16" t="s">
        <v>180</v>
      </c>
      <c r="I597" s="66">
        <v>22000</v>
      </c>
      <c r="J597" s="82" t="b">
        <f t="shared" si="28"/>
        <v>1</v>
      </c>
      <c r="K597" s="65" t="b">
        <f t="shared" si="29"/>
        <v>1</v>
      </c>
    </row>
    <row r="598" spans="2:11">
      <c r="B598" s="23" t="s">
        <v>139</v>
      </c>
      <c r="C598" s="11" t="s">
        <v>181</v>
      </c>
      <c r="D598" s="11" t="s">
        <v>182</v>
      </c>
      <c r="E598" s="12">
        <v>22000</v>
      </c>
      <c r="F598" s="65" t="b">
        <f t="shared" si="27"/>
        <v>1</v>
      </c>
      <c r="G598" s="16" t="s">
        <v>181</v>
      </c>
      <c r="H598" s="16" t="s">
        <v>182</v>
      </c>
      <c r="I598" s="66">
        <v>22000</v>
      </c>
      <c r="J598" s="82" t="b">
        <f t="shared" si="28"/>
        <v>1</v>
      </c>
      <c r="K598" s="65" t="b">
        <f t="shared" si="29"/>
        <v>1</v>
      </c>
    </row>
    <row r="599" spans="2:11">
      <c r="B599" s="23" t="s">
        <v>361</v>
      </c>
      <c r="C599" s="36" t="s">
        <v>908</v>
      </c>
      <c r="D599" s="36" t="s">
        <v>365</v>
      </c>
      <c r="E599" s="28">
        <v>72688</v>
      </c>
      <c r="F599" s="65" t="b">
        <f t="shared" si="27"/>
        <v>1</v>
      </c>
      <c r="G599" s="16" t="s">
        <v>908</v>
      </c>
      <c r="H599" s="16" t="s">
        <v>365</v>
      </c>
      <c r="I599" s="66">
        <v>72688</v>
      </c>
      <c r="J599" s="82" t="b">
        <f t="shared" si="28"/>
        <v>1</v>
      </c>
      <c r="K599" s="65" t="b">
        <f t="shared" si="29"/>
        <v>1</v>
      </c>
    </row>
    <row r="600" spans="2:11">
      <c r="B600" s="23" t="s">
        <v>319</v>
      </c>
      <c r="C600" s="11" t="s">
        <v>765</v>
      </c>
      <c r="D600" s="11" t="s">
        <v>164</v>
      </c>
      <c r="E600" s="12">
        <v>22000</v>
      </c>
      <c r="F600" s="65" t="b">
        <f t="shared" si="27"/>
        <v>1</v>
      </c>
      <c r="G600" s="16" t="s">
        <v>765</v>
      </c>
      <c r="H600" s="16" t="s">
        <v>164</v>
      </c>
      <c r="I600" s="66">
        <v>22000</v>
      </c>
      <c r="J600" s="82" t="b">
        <f t="shared" si="28"/>
        <v>1</v>
      </c>
      <c r="K600" s="65" t="b">
        <f t="shared" si="29"/>
        <v>1</v>
      </c>
    </row>
    <row r="601" spans="2:11">
      <c r="B601" s="23" t="s">
        <v>73</v>
      </c>
      <c r="C601" s="11" t="s">
        <v>77</v>
      </c>
      <c r="D601" s="11" t="s">
        <v>963</v>
      </c>
      <c r="E601" s="12">
        <v>65000</v>
      </c>
      <c r="F601" s="65" t="b">
        <f t="shared" si="27"/>
        <v>1</v>
      </c>
      <c r="G601" s="16" t="s">
        <v>77</v>
      </c>
      <c r="H601" s="16" t="s">
        <v>993</v>
      </c>
      <c r="I601" s="66">
        <v>65000</v>
      </c>
      <c r="J601" s="83" t="b">
        <f t="shared" si="28"/>
        <v>0</v>
      </c>
      <c r="K601" s="65" t="b">
        <f t="shared" si="29"/>
        <v>1</v>
      </c>
    </row>
    <row r="602" spans="2:11">
      <c r="B602" s="23" t="s">
        <v>139</v>
      </c>
      <c r="C602" s="11" t="s">
        <v>191</v>
      </c>
      <c r="D602" s="11" t="s">
        <v>186</v>
      </c>
      <c r="E602" s="12">
        <v>22000</v>
      </c>
      <c r="F602" s="65" t="b">
        <f t="shared" si="27"/>
        <v>1</v>
      </c>
      <c r="G602" s="16" t="s">
        <v>191</v>
      </c>
      <c r="H602" s="16" t="s">
        <v>186</v>
      </c>
      <c r="I602" s="66">
        <v>22000</v>
      </c>
      <c r="J602" s="82" t="b">
        <f t="shared" si="28"/>
        <v>1</v>
      </c>
      <c r="K602" s="65" t="b">
        <f t="shared" si="29"/>
        <v>1</v>
      </c>
    </row>
    <row r="603" spans="2:11">
      <c r="B603" s="23" t="s">
        <v>319</v>
      </c>
      <c r="C603" s="11" t="s">
        <v>783</v>
      </c>
      <c r="D603" s="11" t="s">
        <v>458</v>
      </c>
      <c r="E603" s="12">
        <v>22000</v>
      </c>
      <c r="F603" s="65" t="b">
        <f t="shared" si="27"/>
        <v>1</v>
      </c>
      <c r="G603" s="16" t="s">
        <v>783</v>
      </c>
      <c r="H603" s="16" t="s">
        <v>458</v>
      </c>
      <c r="I603" s="66">
        <v>22000</v>
      </c>
      <c r="J603" s="82" t="b">
        <f t="shared" si="28"/>
        <v>1</v>
      </c>
      <c r="K603" s="65" t="b">
        <f t="shared" si="29"/>
        <v>1</v>
      </c>
    </row>
    <row r="604" spans="2:11">
      <c r="B604" s="23" t="s">
        <v>361</v>
      </c>
      <c r="C604" s="11" t="s">
        <v>478</v>
      </c>
      <c r="D604" s="11" t="s">
        <v>312</v>
      </c>
      <c r="E604" s="12">
        <v>34500</v>
      </c>
      <c r="F604" s="65" t="b">
        <f t="shared" si="27"/>
        <v>1</v>
      </c>
      <c r="G604" s="16" t="s">
        <v>478</v>
      </c>
      <c r="H604" s="16" t="s">
        <v>312</v>
      </c>
      <c r="I604" s="66">
        <v>34500</v>
      </c>
      <c r="J604" s="82" t="b">
        <f t="shared" si="28"/>
        <v>1</v>
      </c>
      <c r="K604" s="65" t="b">
        <f t="shared" si="29"/>
        <v>1</v>
      </c>
    </row>
    <row r="605" spans="2:11">
      <c r="B605" s="23" t="s">
        <v>73</v>
      </c>
      <c r="C605" s="11" t="s">
        <v>78</v>
      </c>
      <c r="D605" s="11" t="s">
        <v>963</v>
      </c>
      <c r="E605" s="12">
        <v>75000</v>
      </c>
      <c r="F605" s="65" t="b">
        <f t="shared" si="27"/>
        <v>1</v>
      </c>
      <c r="G605" s="16" t="s">
        <v>78</v>
      </c>
      <c r="H605" s="16" t="s">
        <v>993</v>
      </c>
      <c r="I605" s="66">
        <v>75000</v>
      </c>
      <c r="J605" s="83" t="b">
        <f t="shared" si="28"/>
        <v>0</v>
      </c>
      <c r="K605" s="65" t="b">
        <f t="shared" si="29"/>
        <v>1</v>
      </c>
    </row>
    <row r="606" spans="2:11">
      <c r="B606" s="23" t="s">
        <v>139</v>
      </c>
      <c r="C606" s="11" t="s">
        <v>173</v>
      </c>
      <c r="D606" s="11" t="s">
        <v>164</v>
      </c>
      <c r="E606" s="12">
        <v>22000</v>
      </c>
      <c r="F606" s="65" t="b">
        <f t="shared" si="27"/>
        <v>1</v>
      </c>
      <c r="G606" s="16" t="s">
        <v>173</v>
      </c>
      <c r="H606" s="16" t="s">
        <v>164</v>
      </c>
      <c r="I606" s="66">
        <v>22000</v>
      </c>
      <c r="J606" s="82" t="b">
        <f t="shared" si="28"/>
        <v>1</v>
      </c>
      <c r="K606" s="65" t="b">
        <f t="shared" si="29"/>
        <v>1</v>
      </c>
    </row>
    <row r="607" spans="2:11">
      <c r="B607" s="23" t="s">
        <v>319</v>
      </c>
      <c r="C607" s="11" t="s">
        <v>567</v>
      </c>
      <c r="D607" s="11" t="s">
        <v>186</v>
      </c>
      <c r="E607" s="12">
        <v>22000</v>
      </c>
      <c r="F607" s="65" t="b">
        <f t="shared" si="27"/>
        <v>1</v>
      </c>
      <c r="G607" s="16" t="s">
        <v>567</v>
      </c>
      <c r="H607" s="16" t="s">
        <v>186</v>
      </c>
      <c r="I607" s="66">
        <v>22000</v>
      </c>
      <c r="J607" s="82" t="b">
        <f t="shared" si="28"/>
        <v>1</v>
      </c>
      <c r="K607" s="65" t="b">
        <f t="shared" si="29"/>
        <v>1</v>
      </c>
    </row>
    <row r="608" spans="2:11">
      <c r="B608" s="23" t="s">
        <v>361</v>
      </c>
      <c r="C608" s="36" t="s">
        <v>795</v>
      </c>
      <c r="D608" s="36" t="s">
        <v>365</v>
      </c>
      <c r="E608" s="28">
        <v>76216.36</v>
      </c>
      <c r="F608" s="65" t="b">
        <f t="shared" si="27"/>
        <v>1</v>
      </c>
      <c r="G608" s="16" t="s">
        <v>795</v>
      </c>
      <c r="H608" s="16" t="s">
        <v>365</v>
      </c>
      <c r="I608" s="66">
        <v>76216.36</v>
      </c>
      <c r="J608" s="82" t="b">
        <f t="shared" si="28"/>
        <v>1</v>
      </c>
      <c r="K608" s="65" t="b">
        <f t="shared" si="29"/>
        <v>1</v>
      </c>
    </row>
    <row r="609" spans="2:11">
      <c r="B609" s="23" t="s">
        <v>319</v>
      </c>
      <c r="C609" s="11" t="s">
        <v>523</v>
      </c>
      <c r="D609" s="11" t="s">
        <v>38</v>
      </c>
      <c r="E609" s="12">
        <v>34000</v>
      </c>
      <c r="F609" s="65" t="b">
        <f t="shared" si="27"/>
        <v>1</v>
      </c>
      <c r="G609" s="16" t="s">
        <v>523</v>
      </c>
      <c r="H609" s="16" t="s">
        <v>38</v>
      </c>
      <c r="I609" s="66">
        <v>34000</v>
      </c>
      <c r="J609" s="82" t="b">
        <f t="shared" si="28"/>
        <v>1</v>
      </c>
      <c r="K609" s="65" t="b">
        <f t="shared" si="29"/>
        <v>1</v>
      </c>
    </row>
    <row r="610" spans="2:11">
      <c r="B610" s="23" t="s">
        <v>361</v>
      </c>
      <c r="C610" s="36" t="s">
        <v>793</v>
      </c>
      <c r="D610" s="36" t="s">
        <v>235</v>
      </c>
      <c r="E610" s="28">
        <v>140402.35</v>
      </c>
      <c r="F610" s="65" t="b">
        <f t="shared" si="27"/>
        <v>1</v>
      </c>
      <c r="G610" s="16" t="s">
        <v>793</v>
      </c>
      <c r="H610" s="16" t="s">
        <v>235</v>
      </c>
      <c r="I610" s="66">
        <v>140402.35</v>
      </c>
      <c r="J610" s="82" t="b">
        <f t="shared" si="28"/>
        <v>1</v>
      </c>
      <c r="K610" s="65" t="b">
        <f t="shared" si="29"/>
        <v>1</v>
      </c>
    </row>
    <row r="611" spans="2:11">
      <c r="B611" s="23" t="s">
        <v>319</v>
      </c>
      <c r="C611" s="11" t="s">
        <v>766</v>
      </c>
      <c r="D611" s="11" t="s">
        <v>164</v>
      </c>
      <c r="E611" s="12">
        <v>22000</v>
      </c>
      <c r="F611" s="65" t="b">
        <f t="shared" si="27"/>
        <v>1</v>
      </c>
      <c r="G611" s="16" t="s">
        <v>766</v>
      </c>
      <c r="H611" s="16" t="s">
        <v>164</v>
      </c>
      <c r="I611" s="66">
        <v>22000</v>
      </c>
      <c r="J611" s="82" t="b">
        <f t="shared" si="28"/>
        <v>1</v>
      </c>
      <c r="K611" s="65" t="b">
        <f t="shared" si="29"/>
        <v>1</v>
      </c>
    </row>
    <row r="612" spans="2:11">
      <c r="B612" s="23" t="s">
        <v>139</v>
      </c>
      <c r="C612" s="11" t="s">
        <v>161</v>
      </c>
      <c r="D612" s="11" t="s">
        <v>159</v>
      </c>
      <c r="E612" s="12">
        <v>30000</v>
      </c>
      <c r="F612" s="65" t="b">
        <f t="shared" si="27"/>
        <v>1</v>
      </c>
      <c r="G612" s="16" t="s">
        <v>161</v>
      </c>
      <c r="H612" s="16" t="s">
        <v>159</v>
      </c>
      <c r="I612" s="66">
        <v>30000</v>
      </c>
      <c r="J612" s="82" t="b">
        <f t="shared" si="28"/>
        <v>1</v>
      </c>
      <c r="K612" s="65" t="b">
        <f t="shared" si="29"/>
        <v>1</v>
      </c>
    </row>
    <row r="613" spans="2:11">
      <c r="B613" s="23" t="s">
        <v>319</v>
      </c>
      <c r="C613" s="11" t="s">
        <v>784</v>
      </c>
      <c r="D613" s="11" t="s">
        <v>458</v>
      </c>
      <c r="E613" s="12">
        <v>22000</v>
      </c>
      <c r="F613" s="65" t="b">
        <f t="shared" si="27"/>
        <v>1</v>
      </c>
      <c r="G613" s="16" t="s">
        <v>784</v>
      </c>
      <c r="H613" s="16" t="s">
        <v>458</v>
      </c>
      <c r="I613" s="66">
        <v>22000</v>
      </c>
      <c r="J613" s="82" t="b">
        <f t="shared" si="28"/>
        <v>1</v>
      </c>
      <c r="K613" s="65" t="b">
        <f t="shared" si="29"/>
        <v>1</v>
      </c>
    </row>
    <row r="614" spans="2:11">
      <c r="B614" s="23" t="s">
        <v>319</v>
      </c>
      <c r="C614" s="11" t="s">
        <v>463</v>
      </c>
      <c r="D614" s="11" t="s">
        <v>186</v>
      </c>
      <c r="E614" s="12">
        <v>22000</v>
      </c>
      <c r="F614" s="65" t="b">
        <f t="shared" si="27"/>
        <v>1</v>
      </c>
      <c r="G614" s="16" t="s">
        <v>463</v>
      </c>
      <c r="H614" s="16" t="s">
        <v>186</v>
      </c>
      <c r="I614" s="66">
        <v>22000</v>
      </c>
      <c r="J614" s="82" t="b">
        <f t="shared" si="28"/>
        <v>1</v>
      </c>
      <c r="K614" s="65" t="b">
        <f t="shared" si="29"/>
        <v>1</v>
      </c>
    </row>
    <row r="615" spans="2:11">
      <c r="B615" s="23" t="s">
        <v>139</v>
      </c>
      <c r="C615" s="11" t="s">
        <v>192</v>
      </c>
      <c r="D615" s="11" t="s">
        <v>186</v>
      </c>
      <c r="E615" s="12">
        <v>22000</v>
      </c>
      <c r="F615" s="65" t="b">
        <f t="shared" si="27"/>
        <v>1</v>
      </c>
      <c r="G615" s="16" t="s">
        <v>192</v>
      </c>
      <c r="H615" s="16" t="s">
        <v>186</v>
      </c>
      <c r="I615" s="66">
        <v>22000</v>
      </c>
      <c r="J615" s="82" t="b">
        <f t="shared" si="28"/>
        <v>1</v>
      </c>
      <c r="K615" s="65" t="b">
        <f t="shared" si="29"/>
        <v>1</v>
      </c>
    </row>
    <row r="616" spans="2:11">
      <c r="B616" s="23" t="s">
        <v>319</v>
      </c>
      <c r="C616" s="11" t="s">
        <v>790</v>
      </c>
      <c r="D616" s="11" t="s">
        <v>186</v>
      </c>
      <c r="E616" s="12">
        <v>22000</v>
      </c>
      <c r="F616" s="65" t="b">
        <f t="shared" si="27"/>
        <v>1</v>
      </c>
      <c r="G616" s="16" t="s">
        <v>790</v>
      </c>
      <c r="H616" s="16" t="s">
        <v>186</v>
      </c>
      <c r="I616" s="66">
        <v>22000</v>
      </c>
      <c r="J616" s="82" t="b">
        <f t="shared" si="28"/>
        <v>1</v>
      </c>
      <c r="K616" s="65" t="b">
        <f t="shared" si="29"/>
        <v>1</v>
      </c>
    </row>
    <row r="617" spans="2:11">
      <c r="B617" s="23" t="s">
        <v>87</v>
      </c>
      <c r="C617" s="36" t="s">
        <v>88</v>
      </c>
      <c r="D617" s="36" t="s">
        <v>89</v>
      </c>
      <c r="E617" s="28">
        <v>101640.13</v>
      </c>
      <c r="F617" s="65" t="b">
        <f t="shared" si="27"/>
        <v>1</v>
      </c>
      <c r="G617" s="16" t="s">
        <v>88</v>
      </c>
      <c r="H617" s="16" t="s">
        <v>360</v>
      </c>
      <c r="I617" s="66">
        <v>101640.13</v>
      </c>
      <c r="J617" s="83" t="b">
        <f t="shared" si="28"/>
        <v>0</v>
      </c>
      <c r="K617" s="65" t="b">
        <f t="shared" si="29"/>
        <v>1</v>
      </c>
    </row>
    <row r="618" spans="2:11">
      <c r="B618" s="23" t="s">
        <v>361</v>
      </c>
      <c r="C618" s="36" t="s">
        <v>579</v>
      </c>
      <c r="D618" s="36" t="s">
        <v>365</v>
      </c>
      <c r="E618" s="28">
        <v>51842.57</v>
      </c>
      <c r="F618" s="65" t="b">
        <f t="shared" si="27"/>
        <v>1</v>
      </c>
      <c r="G618" s="16" t="s">
        <v>579</v>
      </c>
      <c r="H618" s="16" t="s">
        <v>365</v>
      </c>
      <c r="I618" s="66">
        <v>51842.57</v>
      </c>
      <c r="J618" s="82" t="b">
        <f t="shared" si="28"/>
        <v>1</v>
      </c>
      <c r="K618" s="65" t="b">
        <f t="shared" si="29"/>
        <v>1</v>
      </c>
    </row>
    <row r="619" spans="2:11">
      <c r="B619" s="23" t="s">
        <v>391</v>
      </c>
      <c r="C619" s="11" t="s">
        <v>604</v>
      </c>
      <c r="D619" s="11" t="s">
        <v>204</v>
      </c>
      <c r="E619" s="12">
        <v>89100</v>
      </c>
      <c r="F619" s="65" t="b">
        <f t="shared" si="27"/>
        <v>1</v>
      </c>
      <c r="G619" s="16" t="s">
        <v>604</v>
      </c>
      <c r="H619" s="16" t="s">
        <v>204</v>
      </c>
      <c r="I619" s="66">
        <v>89100</v>
      </c>
      <c r="J619" s="82" t="b">
        <f t="shared" si="28"/>
        <v>1</v>
      </c>
      <c r="K619" s="65" t="b">
        <f t="shared" si="29"/>
        <v>1</v>
      </c>
    </row>
    <row r="620" spans="2:11">
      <c r="B620" s="23" t="s">
        <v>196</v>
      </c>
      <c r="C620" s="11" t="s">
        <v>200</v>
      </c>
      <c r="D620" s="11" t="s">
        <v>201</v>
      </c>
      <c r="E620" s="12">
        <v>24904.69</v>
      </c>
      <c r="F620" s="65" t="b">
        <f t="shared" si="27"/>
        <v>1</v>
      </c>
      <c r="G620" s="16" t="s">
        <v>200</v>
      </c>
      <c r="H620" s="16" t="s">
        <v>201</v>
      </c>
      <c r="I620" s="66">
        <v>24904.69</v>
      </c>
      <c r="J620" s="82" t="b">
        <f t="shared" si="28"/>
        <v>1</v>
      </c>
      <c r="K620" s="65" t="b">
        <f t="shared" si="29"/>
        <v>1</v>
      </c>
    </row>
    <row r="621" spans="2:11">
      <c r="B621" s="23" t="s">
        <v>319</v>
      </c>
      <c r="C621" s="11" t="s">
        <v>346</v>
      </c>
      <c r="D621" s="11" t="s">
        <v>164</v>
      </c>
      <c r="E621" s="12">
        <v>22000</v>
      </c>
      <c r="F621" s="65" t="b">
        <f t="shared" si="27"/>
        <v>1</v>
      </c>
      <c r="G621" s="16" t="s">
        <v>346</v>
      </c>
      <c r="H621" s="16" t="s">
        <v>164</v>
      </c>
      <c r="I621" s="66">
        <v>22000</v>
      </c>
      <c r="J621" s="82" t="b">
        <f t="shared" si="28"/>
        <v>1</v>
      </c>
      <c r="K621" s="65" t="b">
        <f t="shared" si="29"/>
        <v>1</v>
      </c>
    </row>
    <row r="622" spans="2:11">
      <c r="B622" s="23" t="s">
        <v>319</v>
      </c>
      <c r="C622" s="11" t="s">
        <v>859</v>
      </c>
      <c r="D622" s="11" t="s">
        <v>330</v>
      </c>
      <c r="E622" s="12">
        <v>22000</v>
      </c>
      <c r="F622" s="65" t="b">
        <f t="shared" si="27"/>
        <v>1</v>
      </c>
      <c r="G622" s="16" t="s">
        <v>859</v>
      </c>
      <c r="H622" s="16" t="s">
        <v>330</v>
      </c>
      <c r="I622" s="66">
        <v>22000</v>
      </c>
      <c r="J622" s="82" t="b">
        <f t="shared" si="28"/>
        <v>1</v>
      </c>
      <c r="K622" s="65" t="b">
        <f t="shared" si="29"/>
        <v>1</v>
      </c>
    </row>
    <row r="623" spans="2:11">
      <c r="B623" s="23" t="s">
        <v>391</v>
      </c>
      <c r="C623" s="36" t="s">
        <v>828</v>
      </c>
      <c r="D623" s="36" t="s">
        <v>204</v>
      </c>
      <c r="E623" s="28">
        <v>98519.61</v>
      </c>
      <c r="F623" s="65" t="b">
        <f t="shared" si="27"/>
        <v>1</v>
      </c>
      <c r="G623" s="16" t="s">
        <v>828</v>
      </c>
      <c r="H623" s="16" t="s">
        <v>204</v>
      </c>
      <c r="I623" s="66">
        <v>98519.61</v>
      </c>
      <c r="J623" s="82" t="b">
        <f t="shared" si="28"/>
        <v>1</v>
      </c>
      <c r="K623" s="65" t="b">
        <f t="shared" si="29"/>
        <v>1</v>
      </c>
    </row>
    <row r="624" spans="2:11">
      <c r="B624" s="23" t="s">
        <v>391</v>
      </c>
      <c r="C624" s="11" t="s">
        <v>702</v>
      </c>
      <c r="D624" s="11" t="s">
        <v>204</v>
      </c>
      <c r="E624" s="12">
        <v>89100</v>
      </c>
      <c r="F624" s="65" t="b">
        <f t="shared" si="27"/>
        <v>1</v>
      </c>
      <c r="G624" s="16" t="s">
        <v>702</v>
      </c>
      <c r="H624" s="16" t="s">
        <v>204</v>
      </c>
      <c r="I624" s="66">
        <v>89100</v>
      </c>
      <c r="J624" s="82" t="b">
        <f t="shared" si="28"/>
        <v>1</v>
      </c>
      <c r="K624" s="65" t="b">
        <f t="shared" si="29"/>
        <v>1</v>
      </c>
    </row>
    <row r="625" spans="2:11">
      <c r="B625" s="23" t="s">
        <v>139</v>
      </c>
      <c r="C625" s="11" t="s">
        <v>141</v>
      </c>
      <c r="D625" s="11" t="s">
        <v>38</v>
      </c>
      <c r="E625" s="12">
        <v>50401.5</v>
      </c>
      <c r="F625" s="65" t="b">
        <f t="shared" si="27"/>
        <v>1</v>
      </c>
      <c r="G625" s="16" t="s">
        <v>141</v>
      </c>
      <c r="H625" s="16" t="s">
        <v>38</v>
      </c>
      <c r="I625" s="66">
        <v>50401.5</v>
      </c>
      <c r="J625" s="82" t="b">
        <f t="shared" si="28"/>
        <v>1</v>
      </c>
      <c r="K625" s="65" t="b">
        <f t="shared" si="29"/>
        <v>1</v>
      </c>
    </row>
    <row r="626" spans="2:11">
      <c r="B626" s="23" t="s">
        <v>278</v>
      </c>
      <c r="C626" s="36" t="s">
        <v>279</v>
      </c>
      <c r="D626" s="36" t="s">
        <v>235</v>
      </c>
      <c r="E626" s="28">
        <v>146507.96</v>
      </c>
      <c r="F626" s="65" t="b">
        <f t="shared" si="27"/>
        <v>1</v>
      </c>
      <c r="G626" s="16" t="s">
        <v>279</v>
      </c>
      <c r="H626" s="16" t="s">
        <v>235</v>
      </c>
      <c r="I626" s="66">
        <v>146507.96</v>
      </c>
      <c r="J626" s="82" t="b">
        <f t="shared" si="28"/>
        <v>1</v>
      </c>
      <c r="K626" s="65" t="b">
        <f t="shared" si="29"/>
        <v>1</v>
      </c>
    </row>
    <row r="627" spans="2:11">
      <c r="B627" s="23" t="s">
        <v>238</v>
      </c>
      <c r="C627" s="36" t="s">
        <v>239</v>
      </c>
      <c r="D627" s="36" t="s">
        <v>235</v>
      </c>
      <c r="E627" s="28">
        <v>155000</v>
      </c>
      <c r="F627" s="65" t="b">
        <f t="shared" si="27"/>
        <v>1</v>
      </c>
      <c r="G627" s="16" t="s">
        <v>239</v>
      </c>
      <c r="H627" s="16" t="s">
        <v>235</v>
      </c>
      <c r="I627" s="66">
        <v>155000</v>
      </c>
      <c r="J627" s="82" t="b">
        <f t="shared" si="28"/>
        <v>1</v>
      </c>
      <c r="K627" s="65" t="b">
        <f t="shared" si="29"/>
        <v>1</v>
      </c>
    </row>
    <row r="628" spans="2:11">
      <c r="B628" s="23" t="s">
        <v>319</v>
      </c>
      <c r="C628" s="11" t="s">
        <v>464</v>
      </c>
      <c r="D628" s="11" t="s">
        <v>186</v>
      </c>
      <c r="E628" s="12">
        <v>22000</v>
      </c>
      <c r="F628" s="65" t="b">
        <f t="shared" si="27"/>
        <v>1</v>
      </c>
      <c r="G628" s="16" t="s">
        <v>464</v>
      </c>
      <c r="H628" s="16" t="s">
        <v>186</v>
      </c>
      <c r="I628" s="66">
        <v>22000</v>
      </c>
      <c r="J628" s="82" t="b">
        <f t="shared" si="28"/>
        <v>1</v>
      </c>
      <c r="K628" s="65" t="b">
        <f t="shared" si="29"/>
        <v>1</v>
      </c>
    </row>
    <row r="629" spans="2:11">
      <c r="B629" s="23" t="s">
        <v>302</v>
      </c>
      <c r="C629" s="11" t="s">
        <v>410</v>
      </c>
      <c r="D629" s="11" t="s">
        <v>218</v>
      </c>
      <c r="E629" s="12">
        <v>65000</v>
      </c>
      <c r="F629" s="65" t="b">
        <f t="shared" si="27"/>
        <v>1</v>
      </c>
      <c r="G629" s="16" t="s">
        <v>410</v>
      </c>
      <c r="H629" s="16" t="s">
        <v>218</v>
      </c>
      <c r="I629" s="66">
        <v>65000</v>
      </c>
      <c r="J629" s="82" t="b">
        <f t="shared" si="28"/>
        <v>1</v>
      </c>
      <c r="K629" s="65" t="b">
        <f t="shared" si="29"/>
        <v>1</v>
      </c>
    </row>
    <row r="630" spans="2:11">
      <c r="B630" s="23" t="s">
        <v>381</v>
      </c>
      <c r="C630" s="36" t="s">
        <v>589</v>
      </c>
      <c r="D630" s="36" t="s">
        <v>365</v>
      </c>
      <c r="E630" s="28">
        <v>77219.3</v>
      </c>
      <c r="F630" s="65" t="b">
        <f t="shared" si="27"/>
        <v>1</v>
      </c>
      <c r="G630" s="16" t="s">
        <v>589</v>
      </c>
      <c r="H630" s="16" t="s">
        <v>365</v>
      </c>
      <c r="I630" s="66">
        <v>77219.3</v>
      </c>
      <c r="J630" s="82" t="b">
        <f t="shared" si="28"/>
        <v>1</v>
      </c>
      <c r="K630" s="65" t="b">
        <f t="shared" si="29"/>
        <v>1</v>
      </c>
    </row>
    <row r="631" spans="2:11">
      <c r="B631" s="23" t="s">
        <v>319</v>
      </c>
      <c r="C631" s="11" t="s">
        <v>423</v>
      </c>
      <c r="D631" s="11" t="s">
        <v>52</v>
      </c>
      <c r="E631" s="12">
        <v>40000</v>
      </c>
      <c r="F631" s="65" t="b">
        <f t="shared" si="27"/>
        <v>1</v>
      </c>
      <c r="G631" s="16" t="s">
        <v>423</v>
      </c>
      <c r="H631" s="16" t="s">
        <v>52</v>
      </c>
      <c r="I631" s="66">
        <v>40000</v>
      </c>
      <c r="J631" s="82" t="b">
        <f t="shared" si="28"/>
        <v>1</v>
      </c>
      <c r="K631" s="65" t="b">
        <f t="shared" si="29"/>
        <v>1</v>
      </c>
    </row>
    <row r="632" spans="2:11">
      <c r="B632" s="23" t="s">
        <v>319</v>
      </c>
      <c r="C632" s="11" t="s">
        <v>357</v>
      </c>
      <c r="D632" s="11" t="s">
        <v>186</v>
      </c>
      <c r="E632" s="12">
        <v>22000</v>
      </c>
      <c r="F632" s="65" t="b">
        <f t="shared" si="27"/>
        <v>1</v>
      </c>
      <c r="G632" s="16" t="s">
        <v>357</v>
      </c>
      <c r="H632" s="16" t="s">
        <v>186</v>
      </c>
      <c r="I632" s="66">
        <v>22000</v>
      </c>
      <c r="J632" s="82" t="b">
        <f t="shared" si="28"/>
        <v>1</v>
      </c>
      <c r="K632" s="65" t="b">
        <f t="shared" si="29"/>
        <v>1</v>
      </c>
    </row>
    <row r="633" spans="2:11">
      <c r="B633" s="23" t="s">
        <v>133</v>
      </c>
      <c r="C633" s="36" t="s">
        <v>134</v>
      </c>
      <c r="D633" s="36" t="s">
        <v>135</v>
      </c>
      <c r="E633" s="12">
        <v>138000</v>
      </c>
      <c r="F633" s="65" t="b">
        <f t="shared" si="27"/>
        <v>1</v>
      </c>
      <c r="G633" s="16" t="s">
        <v>134</v>
      </c>
      <c r="H633" s="16" t="s">
        <v>135</v>
      </c>
      <c r="I633" s="66">
        <v>138000</v>
      </c>
      <c r="J633" s="82" t="b">
        <f t="shared" si="28"/>
        <v>1</v>
      </c>
      <c r="K633" s="65" t="b">
        <f t="shared" si="29"/>
        <v>1</v>
      </c>
    </row>
    <row r="634" spans="2:11">
      <c r="B634" s="23" t="s">
        <v>44</v>
      </c>
      <c r="C634" s="36" t="s">
        <v>45</v>
      </c>
      <c r="D634" s="11" t="s">
        <v>46</v>
      </c>
      <c r="E634" s="12">
        <v>155000</v>
      </c>
      <c r="F634" s="65" t="b">
        <f t="shared" si="27"/>
        <v>1</v>
      </c>
      <c r="G634" s="16" t="s">
        <v>45</v>
      </c>
      <c r="H634" s="16" t="s">
        <v>46</v>
      </c>
      <c r="I634" s="66">
        <v>155000</v>
      </c>
      <c r="J634" s="82" t="b">
        <f t="shared" si="28"/>
        <v>1</v>
      </c>
      <c r="K634" s="65" t="b">
        <f t="shared" si="29"/>
        <v>1</v>
      </c>
    </row>
    <row r="635" spans="2:11">
      <c r="B635" s="23" t="s">
        <v>251</v>
      </c>
      <c r="C635" s="36" t="s">
        <v>253</v>
      </c>
      <c r="D635" s="36" t="s">
        <v>204</v>
      </c>
      <c r="E635" s="28">
        <v>126003.11</v>
      </c>
      <c r="F635" s="65" t="b">
        <f t="shared" si="27"/>
        <v>1</v>
      </c>
      <c r="G635" s="16" t="s">
        <v>253</v>
      </c>
      <c r="H635" s="16" t="s">
        <v>204</v>
      </c>
      <c r="I635" s="66">
        <v>126003.11</v>
      </c>
      <c r="J635" s="82" t="b">
        <f t="shared" si="28"/>
        <v>1</v>
      </c>
      <c r="K635" s="65" t="b">
        <f t="shared" si="29"/>
        <v>1</v>
      </c>
    </row>
    <row r="636" spans="2:11">
      <c r="B636" s="23" t="s">
        <v>319</v>
      </c>
      <c r="C636" s="11" t="s">
        <v>657</v>
      </c>
      <c r="D636" s="11" t="s">
        <v>164</v>
      </c>
      <c r="E636" s="12">
        <v>22000</v>
      </c>
      <c r="F636" s="65" t="b">
        <f t="shared" si="27"/>
        <v>1</v>
      </c>
      <c r="G636" s="16" t="s">
        <v>657</v>
      </c>
      <c r="H636" s="16" t="s">
        <v>164</v>
      </c>
      <c r="I636" s="66">
        <v>22000</v>
      </c>
      <c r="J636" s="82" t="b">
        <f t="shared" si="28"/>
        <v>1</v>
      </c>
      <c r="K636" s="65" t="b">
        <f t="shared" si="29"/>
        <v>1</v>
      </c>
    </row>
    <row r="637" spans="2:11">
      <c r="B637" s="23" t="s">
        <v>319</v>
      </c>
      <c r="C637" s="11" t="s">
        <v>568</v>
      </c>
      <c r="D637" s="11" t="s">
        <v>186</v>
      </c>
      <c r="E637" s="12">
        <v>22000</v>
      </c>
      <c r="F637" s="65" t="b">
        <f t="shared" si="27"/>
        <v>1</v>
      </c>
      <c r="G637" s="16" t="s">
        <v>568</v>
      </c>
      <c r="H637" s="16" t="s">
        <v>186</v>
      </c>
      <c r="I637" s="66">
        <v>22000</v>
      </c>
      <c r="J637" s="82" t="b">
        <f t="shared" si="28"/>
        <v>1</v>
      </c>
      <c r="K637" s="65" t="b">
        <f t="shared" si="29"/>
        <v>1</v>
      </c>
    </row>
    <row r="638" spans="2:11">
      <c r="B638" s="23" t="s">
        <v>139</v>
      </c>
      <c r="C638" s="11" t="s">
        <v>183</v>
      </c>
      <c r="D638" s="11" t="s">
        <v>184</v>
      </c>
      <c r="E638" s="12">
        <v>22000</v>
      </c>
      <c r="F638" s="65" t="b">
        <f t="shared" si="27"/>
        <v>1</v>
      </c>
      <c r="G638" s="16" t="s">
        <v>183</v>
      </c>
      <c r="H638" s="16" t="s">
        <v>184</v>
      </c>
      <c r="I638" s="66">
        <v>22000</v>
      </c>
      <c r="J638" s="82" t="b">
        <f t="shared" si="28"/>
        <v>1</v>
      </c>
      <c r="K638" s="65" t="b">
        <f t="shared" si="29"/>
        <v>1</v>
      </c>
    </row>
    <row r="639" spans="2:11">
      <c r="B639" s="23" t="s">
        <v>391</v>
      </c>
      <c r="C639" s="36" t="s">
        <v>838</v>
      </c>
      <c r="D639" s="36" t="s">
        <v>204</v>
      </c>
      <c r="E639" s="28">
        <v>89100</v>
      </c>
      <c r="F639" s="65" t="b">
        <f t="shared" si="27"/>
        <v>1</v>
      </c>
      <c r="G639" s="16" t="s">
        <v>838</v>
      </c>
      <c r="H639" s="16" t="s">
        <v>204</v>
      </c>
      <c r="I639" s="66">
        <v>89100</v>
      </c>
      <c r="J639" s="82" t="b">
        <f t="shared" si="28"/>
        <v>1</v>
      </c>
      <c r="K639" s="65" t="b">
        <f t="shared" si="29"/>
        <v>1</v>
      </c>
    </row>
    <row r="640" spans="2:11">
      <c r="B640" s="23" t="s">
        <v>319</v>
      </c>
      <c r="C640" s="11" t="s">
        <v>877</v>
      </c>
      <c r="D640" s="11" t="s">
        <v>164</v>
      </c>
      <c r="E640" s="12">
        <v>22000</v>
      </c>
      <c r="F640" s="65" t="b">
        <f t="shared" si="27"/>
        <v>1</v>
      </c>
      <c r="G640" s="16" t="s">
        <v>877</v>
      </c>
      <c r="H640" s="16" t="s">
        <v>164</v>
      </c>
      <c r="I640" s="66">
        <v>22000</v>
      </c>
      <c r="J640" s="82" t="b">
        <f t="shared" si="28"/>
        <v>1</v>
      </c>
      <c r="K640" s="65" t="b">
        <f t="shared" si="29"/>
        <v>1</v>
      </c>
    </row>
    <row r="641" spans="2:11">
      <c r="B641" s="23" t="s">
        <v>222</v>
      </c>
      <c r="C641" s="11" t="s">
        <v>225</v>
      </c>
      <c r="D641" s="11" t="s">
        <v>952</v>
      </c>
      <c r="E641" s="12">
        <v>65000</v>
      </c>
      <c r="F641" s="65" t="b">
        <f t="shared" si="27"/>
        <v>1</v>
      </c>
      <c r="G641" s="16" t="s">
        <v>225</v>
      </c>
      <c r="H641" s="16" t="s">
        <v>984</v>
      </c>
      <c r="I641" s="66">
        <v>65000</v>
      </c>
      <c r="J641" s="83" t="b">
        <f t="shared" si="28"/>
        <v>0</v>
      </c>
      <c r="K641" s="65" t="b">
        <f t="shared" si="29"/>
        <v>1</v>
      </c>
    </row>
    <row r="642" spans="2:11">
      <c r="B642" s="23" t="s">
        <v>361</v>
      </c>
      <c r="C642" s="11" t="s">
        <v>812</v>
      </c>
      <c r="D642" s="11" t="s">
        <v>52</v>
      </c>
      <c r="E642" s="12">
        <v>49335</v>
      </c>
      <c r="F642" s="65" t="b">
        <f t="shared" si="27"/>
        <v>1</v>
      </c>
      <c r="G642" s="16" t="s">
        <v>812</v>
      </c>
      <c r="H642" s="16" t="s">
        <v>52</v>
      </c>
      <c r="I642" s="66">
        <v>49335</v>
      </c>
      <c r="J642" s="82" t="b">
        <f t="shared" si="28"/>
        <v>1</v>
      </c>
      <c r="K642" s="65" t="b">
        <f t="shared" si="29"/>
        <v>1</v>
      </c>
    </row>
    <row r="643" spans="2:11">
      <c r="B643" s="23" t="s">
        <v>319</v>
      </c>
      <c r="C643" s="11" t="s">
        <v>456</v>
      </c>
      <c r="D643" s="11" t="s">
        <v>180</v>
      </c>
      <c r="E643" s="12">
        <v>22000</v>
      </c>
      <c r="F643" s="65" t="b">
        <f t="shared" ref="F643:F706" si="30">G643=C643</f>
        <v>1</v>
      </c>
      <c r="G643" s="16" t="s">
        <v>456</v>
      </c>
      <c r="H643" s="16" t="s">
        <v>180</v>
      </c>
      <c r="I643" s="66">
        <v>22000</v>
      </c>
      <c r="J643" s="82" t="b">
        <f t="shared" ref="J643:J706" si="31">H643=D643</f>
        <v>1</v>
      </c>
      <c r="K643" s="65" t="b">
        <f t="shared" ref="K643:K706" si="32">I643=E643</f>
        <v>1</v>
      </c>
    </row>
    <row r="644" spans="2:11">
      <c r="B644" s="23" t="s">
        <v>358</v>
      </c>
      <c r="C644" s="36" t="s">
        <v>903</v>
      </c>
      <c r="D644" s="36" t="s">
        <v>902</v>
      </c>
      <c r="E644" s="28">
        <v>67100.55</v>
      </c>
      <c r="F644" s="65" t="b">
        <f t="shared" si="30"/>
        <v>1</v>
      </c>
      <c r="G644" s="16" t="s">
        <v>903</v>
      </c>
      <c r="H644" s="16" t="s">
        <v>902</v>
      </c>
      <c r="I644" s="66">
        <v>67100.55</v>
      </c>
      <c r="J644" s="82" t="b">
        <f t="shared" si="31"/>
        <v>1</v>
      </c>
      <c r="K644" s="65" t="b">
        <f t="shared" si="32"/>
        <v>1</v>
      </c>
    </row>
    <row r="645" spans="2:11">
      <c r="B645" s="23" t="s">
        <v>592</v>
      </c>
      <c r="C645" s="11" t="s">
        <v>487</v>
      </c>
      <c r="D645" s="11" t="s">
        <v>204</v>
      </c>
      <c r="E645" s="12">
        <v>89100</v>
      </c>
      <c r="F645" s="65" t="b">
        <f t="shared" si="30"/>
        <v>1</v>
      </c>
      <c r="G645" s="16" t="s">
        <v>487</v>
      </c>
      <c r="H645" s="16" t="s">
        <v>204</v>
      </c>
      <c r="I645" s="66">
        <v>89100</v>
      </c>
      <c r="J645" s="82" t="b">
        <f t="shared" si="31"/>
        <v>1</v>
      </c>
      <c r="K645" s="65" t="b">
        <f t="shared" si="32"/>
        <v>1</v>
      </c>
    </row>
    <row r="646" spans="2:11">
      <c r="B646" s="23" t="s">
        <v>139</v>
      </c>
      <c r="C646" s="11" t="s">
        <v>140</v>
      </c>
      <c r="D646" s="11" t="s">
        <v>966</v>
      </c>
      <c r="E646" s="12">
        <v>105000</v>
      </c>
      <c r="F646" s="65" t="b">
        <f t="shared" si="30"/>
        <v>1</v>
      </c>
      <c r="G646" s="16" t="s">
        <v>140</v>
      </c>
      <c r="H646" s="16" t="s">
        <v>997</v>
      </c>
      <c r="I646" s="66">
        <v>105000</v>
      </c>
      <c r="J646" s="83" t="b">
        <f t="shared" si="31"/>
        <v>0</v>
      </c>
      <c r="K646" s="65" t="b">
        <f t="shared" si="32"/>
        <v>1</v>
      </c>
    </row>
    <row r="647" spans="2:11">
      <c r="B647" s="23" t="s">
        <v>361</v>
      </c>
      <c r="C647" s="36" t="s">
        <v>372</v>
      </c>
      <c r="D647" s="36" t="s">
        <v>365</v>
      </c>
      <c r="E647" s="28">
        <v>72688</v>
      </c>
      <c r="F647" s="65" t="b">
        <f t="shared" si="30"/>
        <v>1</v>
      </c>
      <c r="G647" s="16" t="s">
        <v>372</v>
      </c>
      <c r="H647" s="16" t="s">
        <v>365</v>
      </c>
      <c r="I647" s="66">
        <v>72688</v>
      </c>
      <c r="J647" s="82" t="b">
        <f t="shared" si="31"/>
        <v>1</v>
      </c>
      <c r="K647" s="65" t="b">
        <f t="shared" si="32"/>
        <v>1</v>
      </c>
    </row>
    <row r="648" spans="2:11">
      <c r="B648" s="23" t="s">
        <v>319</v>
      </c>
      <c r="C648" s="11" t="s">
        <v>526</v>
      </c>
      <c r="D648" s="11" t="s">
        <v>36</v>
      </c>
      <c r="E648" s="12">
        <v>28690.2</v>
      </c>
      <c r="F648" s="65" t="b">
        <f t="shared" si="30"/>
        <v>1</v>
      </c>
      <c r="G648" s="16" t="s">
        <v>526</v>
      </c>
      <c r="H648" s="16" t="s">
        <v>36</v>
      </c>
      <c r="I648" s="66">
        <v>28690.2</v>
      </c>
      <c r="J648" s="82" t="b">
        <f t="shared" si="31"/>
        <v>1</v>
      </c>
      <c r="K648" s="65" t="b">
        <f t="shared" si="32"/>
        <v>1</v>
      </c>
    </row>
    <row r="649" spans="2:11">
      <c r="B649" s="23" t="s">
        <v>319</v>
      </c>
      <c r="C649" s="11" t="s">
        <v>333</v>
      </c>
      <c r="D649" s="11" t="s">
        <v>38</v>
      </c>
      <c r="E649" s="12">
        <v>34000</v>
      </c>
      <c r="F649" s="65" t="b">
        <f t="shared" si="30"/>
        <v>1</v>
      </c>
      <c r="G649" s="16" t="s">
        <v>333</v>
      </c>
      <c r="H649" s="16" t="s">
        <v>38</v>
      </c>
      <c r="I649" s="66">
        <v>34000</v>
      </c>
      <c r="J649" s="82" t="b">
        <f t="shared" si="31"/>
        <v>1</v>
      </c>
      <c r="K649" s="65" t="b">
        <f t="shared" si="32"/>
        <v>1</v>
      </c>
    </row>
    <row r="650" spans="2:11">
      <c r="B650" s="23" t="s">
        <v>361</v>
      </c>
      <c r="C650" s="36" t="s">
        <v>683</v>
      </c>
      <c r="D650" s="36" t="s">
        <v>365</v>
      </c>
      <c r="E650" s="28">
        <v>72688</v>
      </c>
      <c r="F650" s="65" t="b">
        <f t="shared" si="30"/>
        <v>1</v>
      </c>
      <c r="G650" s="16" t="s">
        <v>683</v>
      </c>
      <c r="H650" s="16" t="s">
        <v>365</v>
      </c>
      <c r="I650" s="66">
        <v>72688</v>
      </c>
      <c r="J650" s="82" t="b">
        <f t="shared" si="31"/>
        <v>1</v>
      </c>
      <c r="K650" s="65" t="b">
        <f t="shared" si="32"/>
        <v>1</v>
      </c>
    </row>
    <row r="651" spans="2:11">
      <c r="B651" s="23" t="s">
        <v>381</v>
      </c>
      <c r="C651" s="36" t="s">
        <v>916</v>
      </c>
      <c r="D651" s="36" t="s">
        <v>52</v>
      </c>
      <c r="E651" s="28">
        <v>60000</v>
      </c>
      <c r="F651" s="65" t="b">
        <f t="shared" si="30"/>
        <v>1</v>
      </c>
      <c r="G651" s="16" t="s">
        <v>916</v>
      </c>
      <c r="H651" s="16" t="s">
        <v>52</v>
      </c>
      <c r="I651" s="66">
        <v>60000</v>
      </c>
      <c r="J651" s="82" t="b">
        <f t="shared" si="31"/>
        <v>1</v>
      </c>
      <c r="K651" s="65" t="b">
        <f t="shared" si="32"/>
        <v>1</v>
      </c>
    </row>
    <row r="652" spans="2:11">
      <c r="B652" s="23" t="s">
        <v>319</v>
      </c>
      <c r="C652" s="11" t="s">
        <v>895</v>
      </c>
      <c r="D652" s="11" t="s">
        <v>458</v>
      </c>
      <c r="E652" s="12">
        <v>22000</v>
      </c>
      <c r="F652" s="65" t="b">
        <f t="shared" si="30"/>
        <v>1</v>
      </c>
      <c r="G652" s="16" t="s">
        <v>895</v>
      </c>
      <c r="H652" s="16" t="s">
        <v>458</v>
      </c>
      <c r="I652" s="66">
        <v>22000</v>
      </c>
      <c r="J652" s="82" t="b">
        <f t="shared" si="31"/>
        <v>1</v>
      </c>
      <c r="K652" s="65" t="b">
        <f t="shared" si="32"/>
        <v>1</v>
      </c>
    </row>
    <row r="653" spans="2:11">
      <c r="B653" s="23" t="s">
        <v>377</v>
      </c>
      <c r="C653" s="11" t="s">
        <v>420</v>
      </c>
      <c r="D653" s="11" t="s">
        <v>62</v>
      </c>
      <c r="E653" s="12">
        <v>32465.74</v>
      </c>
      <c r="F653" s="65" t="b">
        <f t="shared" si="30"/>
        <v>1</v>
      </c>
      <c r="G653" s="16" t="s">
        <v>420</v>
      </c>
      <c r="H653" s="16" t="s">
        <v>62</v>
      </c>
      <c r="I653" s="66">
        <v>32465.74</v>
      </c>
      <c r="J653" s="82" t="b">
        <f t="shared" si="31"/>
        <v>1</v>
      </c>
      <c r="K653" s="65" t="b">
        <f t="shared" si="32"/>
        <v>1</v>
      </c>
    </row>
    <row r="654" spans="2:11">
      <c r="B654" s="23" t="s">
        <v>300</v>
      </c>
      <c r="C654" s="11" t="s">
        <v>407</v>
      </c>
      <c r="D654" s="11" t="s">
        <v>121</v>
      </c>
      <c r="E654" s="12">
        <v>45000</v>
      </c>
      <c r="F654" s="65" t="b">
        <f t="shared" si="30"/>
        <v>1</v>
      </c>
      <c r="G654" s="16" t="s">
        <v>407</v>
      </c>
      <c r="H654" s="16" t="s">
        <v>121</v>
      </c>
      <c r="I654" s="66">
        <v>45000</v>
      </c>
      <c r="J654" s="82" t="b">
        <f t="shared" si="31"/>
        <v>1</v>
      </c>
      <c r="K654" s="65" t="b">
        <f t="shared" si="32"/>
        <v>1</v>
      </c>
    </row>
    <row r="655" spans="2:11">
      <c r="B655" s="23" t="s">
        <v>215</v>
      </c>
      <c r="C655" s="11" t="s">
        <v>220</v>
      </c>
      <c r="D655" s="11" t="s">
        <v>221</v>
      </c>
      <c r="E655" s="12">
        <v>46530</v>
      </c>
      <c r="F655" s="65" t="b">
        <f t="shared" si="30"/>
        <v>1</v>
      </c>
      <c r="G655" s="16" t="s">
        <v>220</v>
      </c>
      <c r="H655" s="16" t="s">
        <v>221</v>
      </c>
      <c r="I655" s="66">
        <v>46530</v>
      </c>
      <c r="J655" s="82" t="b">
        <f t="shared" si="31"/>
        <v>1</v>
      </c>
      <c r="K655" s="65" t="b">
        <f t="shared" si="32"/>
        <v>1</v>
      </c>
    </row>
    <row r="656" spans="2:11">
      <c r="B656" s="23" t="s">
        <v>319</v>
      </c>
      <c r="C656" s="11" t="s">
        <v>424</v>
      </c>
      <c r="D656" s="11" t="s">
        <v>425</v>
      </c>
      <c r="E656" s="12">
        <v>30919.77</v>
      </c>
      <c r="F656" s="65" t="b">
        <f t="shared" si="30"/>
        <v>1</v>
      </c>
      <c r="G656" s="16" t="s">
        <v>424</v>
      </c>
      <c r="H656" s="16" t="s">
        <v>425</v>
      </c>
      <c r="I656" s="66">
        <v>30919.77</v>
      </c>
      <c r="J656" s="82" t="b">
        <f t="shared" si="31"/>
        <v>1</v>
      </c>
      <c r="K656" s="65" t="b">
        <f t="shared" si="32"/>
        <v>1</v>
      </c>
    </row>
    <row r="657" spans="2:11">
      <c r="B657" s="23" t="s">
        <v>319</v>
      </c>
      <c r="C657" s="11" t="s">
        <v>773</v>
      </c>
      <c r="D657" s="11" t="s">
        <v>555</v>
      </c>
      <c r="E657" s="12">
        <v>22000</v>
      </c>
      <c r="F657" s="65" t="b">
        <f t="shared" si="30"/>
        <v>1</v>
      </c>
      <c r="G657" s="16" t="s">
        <v>773</v>
      </c>
      <c r="H657" s="16" t="s">
        <v>555</v>
      </c>
      <c r="I657" s="66">
        <v>22000</v>
      </c>
      <c r="J657" s="82" t="b">
        <f t="shared" si="31"/>
        <v>1</v>
      </c>
      <c r="K657" s="65" t="b">
        <f t="shared" si="32"/>
        <v>1</v>
      </c>
    </row>
    <row r="658" spans="2:11">
      <c r="B658" s="23" t="s">
        <v>319</v>
      </c>
      <c r="C658" s="11" t="s">
        <v>767</v>
      </c>
      <c r="D658" s="11" t="s">
        <v>164</v>
      </c>
      <c r="E658" s="12">
        <v>22000</v>
      </c>
      <c r="F658" s="65" t="b">
        <f t="shared" si="30"/>
        <v>1</v>
      </c>
      <c r="G658" s="16" t="s">
        <v>767</v>
      </c>
      <c r="H658" s="16" t="s">
        <v>164</v>
      </c>
      <c r="I658" s="66">
        <v>22000</v>
      </c>
      <c r="J658" s="82" t="b">
        <f t="shared" si="31"/>
        <v>1</v>
      </c>
      <c r="K658" s="65" t="b">
        <f t="shared" si="32"/>
        <v>1</v>
      </c>
    </row>
    <row r="659" spans="2:11">
      <c r="B659" s="23" t="s">
        <v>251</v>
      </c>
      <c r="C659" s="36" t="s">
        <v>252</v>
      </c>
      <c r="D659" s="36" t="s">
        <v>132</v>
      </c>
      <c r="E659" s="28">
        <v>216810</v>
      </c>
      <c r="F659" s="65" t="b">
        <f t="shared" si="30"/>
        <v>1</v>
      </c>
      <c r="G659" s="16" t="s">
        <v>252</v>
      </c>
      <c r="H659" s="16" t="s">
        <v>971</v>
      </c>
      <c r="I659" s="66">
        <v>216810</v>
      </c>
      <c r="J659" s="83" t="b">
        <f t="shared" si="31"/>
        <v>0</v>
      </c>
      <c r="K659" s="65" t="b">
        <f t="shared" si="32"/>
        <v>1</v>
      </c>
    </row>
    <row r="660" spans="2:11">
      <c r="B660" s="23" t="s">
        <v>319</v>
      </c>
      <c r="C660" s="11" t="s">
        <v>447</v>
      </c>
      <c r="D660" s="11" t="s">
        <v>164</v>
      </c>
      <c r="E660" s="12">
        <v>22000</v>
      </c>
      <c r="F660" s="65" t="b">
        <f t="shared" si="30"/>
        <v>1</v>
      </c>
      <c r="G660" s="16" t="s">
        <v>447</v>
      </c>
      <c r="H660" s="16" t="s">
        <v>164</v>
      </c>
      <c r="I660" s="66">
        <v>22000</v>
      </c>
      <c r="J660" s="82" t="b">
        <f t="shared" si="31"/>
        <v>1</v>
      </c>
      <c r="K660" s="65" t="b">
        <f t="shared" si="32"/>
        <v>1</v>
      </c>
    </row>
    <row r="661" spans="2:11">
      <c r="B661" s="23" t="s">
        <v>361</v>
      </c>
      <c r="C661" s="36" t="s">
        <v>810</v>
      </c>
      <c r="D661" s="36" t="s">
        <v>365</v>
      </c>
      <c r="E661" s="28">
        <v>72688</v>
      </c>
      <c r="F661" s="65" t="b">
        <f t="shared" si="30"/>
        <v>1</v>
      </c>
      <c r="G661" s="16" t="s">
        <v>810</v>
      </c>
      <c r="H661" s="16" t="s">
        <v>365</v>
      </c>
      <c r="I661" s="66">
        <v>72688</v>
      </c>
      <c r="J661" s="82" t="b">
        <f t="shared" si="31"/>
        <v>1</v>
      </c>
      <c r="K661" s="65" t="b">
        <f t="shared" si="32"/>
        <v>1</v>
      </c>
    </row>
    <row r="662" spans="2:11">
      <c r="B662" s="23" t="s">
        <v>319</v>
      </c>
      <c r="C662" s="11" t="s">
        <v>347</v>
      </c>
      <c r="D662" s="11" t="s">
        <v>164</v>
      </c>
      <c r="E662" s="12">
        <v>22000</v>
      </c>
      <c r="F662" s="65" t="b">
        <f t="shared" si="30"/>
        <v>1</v>
      </c>
      <c r="G662" s="16" t="s">
        <v>347</v>
      </c>
      <c r="H662" s="16" t="s">
        <v>164</v>
      </c>
      <c r="I662" s="66">
        <v>22000</v>
      </c>
      <c r="J662" s="82" t="b">
        <f t="shared" si="31"/>
        <v>1</v>
      </c>
      <c r="K662" s="65" t="b">
        <f t="shared" si="32"/>
        <v>1</v>
      </c>
    </row>
    <row r="663" spans="2:11">
      <c r="B663" s="23" t="s">
        <v>302</v>
      </c>
      <c r="C663" s="11" t="s">
        <v>513</v>
      </c>
      <c r="D663" s="11" t="s">
        <v>62</v>
      </c>
      <c r="E663" s="12">
        <v>34500</v>
      </c>
      <c r="F663" s="65" t="b">
        <f t="shared" si="30"/>
        <v>1</v>
      </c>
      <c r="G663" s="16" t="s">
        <v>513</v>
      </c>
      <c r="H663" s="16" t="s">
        <v>62</v>
      </c>
      <c r="I663" s="66">
        <v>34500</v>
      </c>
      <c r="J663" s="82" t="b">
        <f t="shared" si="31"/>
        <v>1</v>
      </c>
      <c r="K663" s="65" t="b">
        <f t="shared" si="32"/>
        <v>1</v>
      </c>
    </row>
    <row r="664" spans="2:11">
      <c r="B664" s="23" t="s">
        <v>361</v>
      </c>
      <c r="C664" s="11" t="s">
        <v>375</v>
      </c>
      <c r="D664" s="11" t="s">
        <v>36</v>
      </c>
      <c r="E664" s="12">
        <v>30000</v>
      </c>
      <c r="F664" s="65" t="b">
        <f t="shared" si="30"/>
        <v>1</v>
      </c>
      <c r="G664" s="16" t="s">
        <v>375</v>
      </c>
      <c r="H664" s="16" t="s">
        <v>36</v>
      </c>
      <c r="I664" s="66">
        <v>30000</v>
      </c>
      <c r="J664" s="82" t="b">
        <f t="shared" si="31"/>
        <v>1</v>
      </c>
      <c r="K664" s="65" t="b">
        <f t="shared" si="32"/>
        <v>1</v>
      </c>
    </row>
    <row r="665" spans="2:11">
      <c r="B665" s="23" t="s">
        <v>319</v>
      </c>
      <c r="C665" s="11" t="s">
        <v>768</v>
      </c>
      <c r="D665" s="11" t="s">
        <v>164</v>
      </c>
      <c r="E665" s="12">
        <v>22000</v>
      </c>
      <c r="F665" s="65" t="b">
        <f t="shared" si="30"/>
        <v>1</v>
      </c>
      <c r="G665" s="16" t="s">
        <v>768</v>
      </c>
      <c r="H665" s="16" t="s">
        <v>164</v>
      </c>
      <c r="I665" s="66">
        <v>22000</v>
      </c>
      <c r="J665" s="82" t="b">
        <f t="shared" si="31"/>
        <v>1</v>
      </c>
      <c r="K665" s="65" t="b">
        <f t="shared" si="32"/>
        <v>1</v>
      </c>
    </row>
    <row r="666" spans="2:11">
      <c r="B666" s="23" t="s">
        <v>139</v>
      </c>
      <c r="C666" s="11" t="s">
        <v>174</v>
      </c>
      <c r="D666" s="11" t="s">
        <v>164</v>
      </c>
      <c r="E666" s="12">
        <v>22000</v>
      </c>
      <c r="F666" s="65" t="b">
        <f t="shared" si="30"/>
        <v>1</v>
      </c>
      <c r="G666" s="16" t="s">
        <v>174</v>
      </c>
      <c r="H666" s="16" t="s">
        <v>164</v>
      </c>
      <c r="I666" s="66">
        <v>22000</v>
      </c>
      <c r="J666" s="82" t="b">
        <f t="shared" si="31"/>
        <v>1</v>
      </c>
      <c r="K666" s="65" t="b">
        <f t="shared" si="32"/>
        <v>1</v>
      </c>
    </row>
    <row r="667" spans="2:11">
      <c r="B667" s="23" t="s">
        <v>230</v>
      </c>
      <c r="C667" s="11" t="s">
        <v>943</v>
      </c>
      <c r="D667" s="11" t="s">
        <v>955</v>
      </c>
      <c r="E667" s="12">
        <v>40000</v>
      </c>
      <c r="F667" s="65" t="b">
        <f t="shared" si="30"/>
        <v>1</v>
      </c>
      <c r="G667" s="16" t="s">
        <v>943</v>
      </c>
      <c r="H667" s="16" t="s">
        <v>103</v>
      </c>
      <c r="I667" s="66">
        <v>40000</v>
      </c>
      <c r="J667" s="82" t="b">
        <f t="shared" si="31"/>
        <v>0</v>
      </c>
      <c r="K667" s="65" t="b">
        <f t="shared" si="32"/>
        <v>1</v>
      </c>
    </row>
    <row r="668" spans="2:11">
      <c r="B668" s="23" t="s">
        <v>361</v>
      </c>
      <c r="C668" s="11" t="s">
        <v>479</v>
      </c>
      <c r="D668" s="11" t="s">
        <v>36</v>
      </c>
      <c r="E668" s="12">
        <v>32465.74</v>
      </c>
      <c r="F668" s="65" t="b">
        <f t="shared" si="30"/>
        <v>1</v>
      </c>
      <c r="G668" s="16" t="s">
        <v>479</v>
      </c>
      <c r="H668" s="16" t="s">
        <v>36</v>
      </c>
      <c r="I668" s="66">
        <v>32465.74</v>
      </c>
      <c r="J668" s="83" t="b">
        <f t="shared" si="31"/>
        <v>1</v>
      </c>
      <c r="K668" s="65" t="b">
        <f t="shared" si="32"/>
        <v>1</v>
      </c>
    </row>
    <row r="669" spans="2:11">
      <c r="B669" s="23" t="s">
        <v>287</v>
      </c>
      <c r="C669" s="11" t="s">
        <v>289</v>
      </c>
      <c r="D669" s="11" t="s">
        <v>62</v>
      </c>
      <c r="E669" s="12">
        <v>45000</v>
      </c>
      <c r="F669" s="65" t="b">
        <f t="shared" si="30"/>
        <v>1</v>
      </c>
      <c r="G669" s="16" t="s">
        <v>289</v>
      </c>
      <c r="H669" s="16" t="s">
        <v>62</v>
      </c>
      <c r="I669" s="66">
        <v>45000</v>
      </c>
      <c r="J669" s="82" t="b">
        <f t="shared" si="31"/>
        <v>1</v>
      </c>
      <c r="K669" s="65" t="b">
        <f t="shared" si="32"/>
        <v>1</v>
      </c>
    </row>
    <row r="670" spans="2:11">
      <c r="B670" s="23" t="s">
        <v>391</v>
      </c>
      <c r="C670" s="11" t="s">
        <v>492</v>
      </c>
      <c r="D670" s="11" t="s">
        <v>204</v>
      </c>
      <c r="E670" s="12">
        <v>90671.21</v>
      </c>
      <c r="F670" s="65" t="b">
        <f t="shared" si="30"/>
        <v>1</v>
      </c>
      <c r="G670" s="16" t="s">
        <v>492</v>
      </c>
      <c r="H670" s="16" t="s">
        <v>204</v>
      </c>
      <c r="I670" s="66">
        <v>90671.21</v>
      </c>
      <c r="J670" s="82" t="b">
        <f t="shared" si="31"/>
        <v>1</v>
      </c>
      <c r="K670" s="65" t="b">
        <f t="shared" si="32"/>
        <v>1</v>
      </c>
    </row>
    <row r="671" spans="2:11">
      <c r="B671" s="23" t="s">
        <v>391</v>
      </c>
      <c r="C671" s="36" t="s">
        <v>827</v>
      </c>
      <c r="D671" s="36" t="s">
        <v>204</v>
      </c>
      <c r="E671" s="28">
        <v>104980.66</v>
      </c>
      <c r="F671" s="65" t="b">
        <f t="shared" si="30"/>
        <v>1</v>
      </c>
      <c r="G671" s="16" t="s">
        <v>827</v>
      </c>
      <c r="H671" s="16" t="s">
        <v>204</v>
      </c>
      <c r="I671" s="66">
        <v>104980.66</v>
      </c>
      <c r="J671" s="82" t="b">
        <f t="shared" si="31"/>
        <v>1</v>
      </c>
      <c r="K671" s="65" t="b">
        <f t="shared" si="32"/>
        <v>1</v>
      </c>
    </row>
    <row r="672" spans="2:11">
      <c r="B672" s="23" t="s">
        <v>592</v>
      </c>
      <c r="C672" s="11" t="s">
        <v>593</v>
      </c>
      <c r="D672" s="11" t="s">
        <v>312</v>
      </c>
      <c r="E672" s="12">
        <v>34500</v>
      </c>
      <c r="F672" s="65" t="b">
        <f t="shared" si="30"/>
        <v>1</v>
      </c>
      <c r="G672" s="16" t="s">
        <v>593</v>
      </c>
      <c r="H672" s="16" t="s">
        <v>312</v>
      </c>
      <c r="I672" s="66">
        <v>34500</v>
      </c>
      <c r="J672" s="82" t="b">
        <f t="shared" si="31"/>
        <v>1</v>
      </c>
      <c r="K672" s="65" t="b">
        <f t="shared" si="32"/>
        <v>1</v>
      </c>
    </row>
    <row r="673" spans="2:11">
      <c r="B673" s="23" t="s">
        <v>319</v>
      </c>
      <c r="C673" s="11" t="s">
        <v>520</v>
      </c>
      <c r="D673" s="11" t="s">
        <v>52</v>
      </c>
      <c r="E673" s="12">
        <v>45000</v>
      </c>
      <c r="F673" s="65" t="b">
        <f t="shared" si="30"/>
        <v>1</v>
      </c>
      <c r="G673" s="16" t="s">
        <v>520</v>
      </c>
      <c r="H673" s="16" t="s">
        <v>52</v>
      </c>
      <c r="I673" s="66">
        <v>45000</v>
      </c>
      <c r="J673" s="82" t="b">
        <f t="shared" si="31"/>
        <v>1</v>
      </c>
      <c r="K673" s="65" t="b">
        <f t="shared" si="32"/>
        <v>1</v>
      </c>
    </row>
    <row r="674" spans="2:11">
      <c r="B674" s="23" t="s">
        <v>361</v>
      </c>
      <c r="C674" s="36" t="s">
        <v>796</v>
      </c>
      <c r="D674" s="36" t="s">
        <v>365</v>
      </c>
      <c r="E674" s="28">
        <v>75705.070000000007</v>
      </c>
      <c r="F674" s="65" t="b">
        <f t="shared" si="30"/>
        <v>1</v>
      </c>
      <c r="G674" s="16" t="s">
        <v>796</v>
      </c>
      <c r="H674" s="16" t="s">
        <v>365</v>
      </c>
      <c r="I674" s="66">
        <v>75705.070000000007</v>
      </c>
      <c r="J674" s="82" t="b">
        <f t="shared" si="31"/>
        <v>1</v>
      </c>
      <c r="K674" s="65" t="b">
        <f t="shared" si="32"/>
        <v>1</v>
      </c>
    </row>
    <row r="675" spans="2:11">
      <c r="B675" s="23" t="s">
        <v>139</v>
      </c>
      <c r="C675" s="11" t="s">
        <v>155</v>
      </c>
      <c r="D675" s="11" t="s">
        <v>38</v>
      </c>
      <c r="E675" s="12">
        <v>34000</v>
      </c>
      <c r="F675" s="65" t="b">
        <f t="shared" si="30"/>
        <v>1</v>
      </c>
      <c r="G675" s="16" t="s">
        <v>155</v>
      </c>
      <c r="H675" s="16" t="s">
        <v>38</v>
      </c>
      <c r="I675" s="66">
        <v>34000</v>
      </c>
      <c r="J675" s="82" t="b">
        <f t="shared" si="31"/>
        <v>1</v>
      </c>
      <c r="K675" s="65" t="b">
        <f t="shared" si="32"/>
        <v>1</v>
      </c>
    </row>
    <row r="676" spans="2:11">
      <c r="B676" s="23" t="s">
        <v>381</v>
      </c>
      <c r="C676" s="36" t="s">
        <v>382</v>
      </c>
      <c r="D676" s="36" t="s">
        <v>360</v>
      </c>
      <c r="E676" s="28">
        <v>109213.93</v>
      </c>
      <c r="F676" s="65" t="b">
        <f t="shared" si="30"/>
        <v>1</v>
      </c>
      <c r="G676" s="16" t="s">
        <v>382</v>
      </c>
      <c r="H676" s="16" t="s">
        <v>360</v>
      </c>
      <c r="I676" s="66">
        <v>109213.93</v>
      </c>
      <c r="J676" s="82" t="b">
        <f t="shared" si="31"/>
        <v>1</v>
      </c>
      <c r="K676" s="65" t="b">
        <f t="shared" si="32"/>
        <v>1</v>
      </c>
    </row>
    <row r="677" spans="2:11">
      <c r="B677" s="23" t="s">
        <v>139</v>
      </c>
      <c r="C677" s="11" t="s">
        <v>162</v>
      </c>
      <c r="D677" s="11" t="s">
        <v>159</v>
      </c>
      <c r="E677" s="12">
        <v>30000</v>
      </c>
      <c r="F677" s="65" t="b">
        <f t="shared" si="30"/>
        <v>1</v>
      </c>
      <c r="G677" s="16" t="s">
        <v>162</v>
      </c>
      <c r="H677" s="16" t="s">
        <v>159</v>
      </c>
      <c r="I677" s="66">
        <v>30000</v>
      </c>
      <c r="J677" s="82" t="b">
        <f t="shared" si="31"/>
        <v>1</v>
      </c>
      <c r="K677" s="65" t="b">
        <f t="shared" si="32"/>
        <v>1</v>
      </c>
    </row>
    <row r="678" spans="2:11">
      <c r="B678" s="23" t="s">
        <v>40</v>
      </c>
      <c r="C678" s="36" t="s">
        <v>41</v>
      </c>
      <c r="D678" s="36" t="s">
        <v>42</v>
      </c>
      <c r="E678" s="28">
        <v>75000</v>
      </c>
      <c r="F678" s="65" t="b">
        <f t="shared" si="30"/>
        <v>1</v>
      </c>
      <c r="G678" s="16" t="s">
        <v>41</v>
      </c>
      <c r="H678" s="16" t="s">
        <v>42</v>
      </c>
      <c r="I678" s="66">
        <v>75000</v>
      </c>
      <c r="J678" s="82" t="b">
        <f t="shared" si="31"/>
        <v>1</v>
      </c>
      <c r="K678" s="65" t="b">
        <f t="shared" si="32"/>
        <v>1</v>
      </c>
    </row>
    <row r="679" spans="2:11">
      <c r="B679" s="23" t="s">
        <v>319</v>
      </c>
      <c r="C679" s="11" t="s">
        <v>892</v>
      </c>
      <c r="D679" s="11" t="s">
        <v>182</v>
      </c>
      <c r="E679" s="12">
        <v>22000</v>
      </c>
      <c r="F679" s="65" t="b">
        <f t="shared" si="30"/>
        <v>1</v>
      </c>
      <c r="G679" s="16" t="s">
        <v>892</v>
      </c>
      <c r="H679" s="16" t="s">
        <v>182</v>
      </c>
      <c r="I679" s="66">
        <v>22000</v>
      </c>
      <c r="J679" s="82" t="b">
        <f t="shared" si="31"/>
        <v>1</v>
      </c>
      <c r="K679" s="65" t="b">
        <f t="shared" si="32"/>
        <v>1</v>
      </c>
    </row>
    <row r="680" spans="2:11">
      <c r="B680" s="23" t="s">
        <v>319</v>
      </c>
      <c r="C680" s="11" t="s">
        <v>878</v>
      </c>
      <c r="D680" s="11" t="s">
        <v>164</v>
      </c>
      <c r="E680" s="12">
        <v>22000</v>
      </c>
      <c r="F680" s="65" t="b">
        <f t="shared" si="30"/>
        <v>1</v>
      </c>
      <c r="G680" s="16" t="s">
        <v>878</v>
      </c>
      <c r="H680" s="16" t="s">
        <v>164</v>
      </c>
      <c r="I680" s="66">
        <v>22000</v>
      </c>
      <c r="J680" s="82" t="b">
        <f t="shared" si="31"/>
        <v>1</v>
      </c>
      <c r="K680" s="65" t="b">
        <f t="shared" si="32"/>
        <v>1</v>
      </c>
    </row>
    <row r="681" spans="2:11">
      <c r="B681" s="23" t="s">
        <v>361</v>
      </c>
      <c r="C681" s="36" t="s">
        <v>811</v>
      </c>
      <c r="D681" s="36" t="s">
        <v>365</v>
      </c>
      <c r="E681" s="28">
        <v>72688</v>
      </c>
      <c r="F681" s="65" t="b">
        <f t="shared" si="30"/>
        <v>1</v>
      </c>
      <c r="G681" s="16" t="s">
        <v>811</v>
      </c>
      <c r="H681" s="16" t="s">
        <v>365</v>
      </c>
      <c r="I681" s="66">
        <v>72688</v>
      </c>
      <c r="J681" s="82" t="b">
        <f t="shared" si="31"/>
        <v>1</v>
      </c>
      <c r="K681" s="65" t="b">
        <f t="shared" si="32"/>
        <v>1</v>
      </c>
    </row>
    <row r="682" spans="2:11">
      <c r="B682" s="23" t="s">
        <v>319</v>
      </c>
      <c r="C682" s="11" t="s">
        <v>627</v>
      </c>
      <c r="D682" s="11" t="s">
        <v>108</v>
      </c>
      <c r="E682" s="12">
        <v>26250</v>
      </c>
      <c r="F682" s="65" t="b">
        <f t="shared" si="30"/>
        <v>1</v>
      </c>
      <c r="G682" s="16" t="s">
        <v>627</v>
      </c>
      <c r="H682" s="16" t="s">
        <v>108</v>
      </c>
      <c r="I682" s="66">
        <v>26250</v>
      </c>
      <c r="J682" s="82" t="b">
        <f t="shared" si="31"/>
        <v>1</v>
      </c>
      <c r="K682" s="65" t="b">
        <f t="shared" si="32"/>
        <v>1</v>
      </c>
    </row>
    <row r="683" spans="2:11">
      <c r="B683" s="23" t="s">
        <v>319</v>
      </c>
      <c r="C683" s="11" t="s">
        <v>630</v>
      </c>
      <c r="D683" s="11" t="s">
        <v>330</v>
      </c>
      <c r="E683" s="12">
        <v>30000</v>
      </c>
      <c r="F683" s="65" t="b">
        <f t="shared" si="30"/>
        <v>1</v>
      </c>
      <c r="G683" s="16" t="s">
        <v>630</v>
      </c>
      <c r="H683" s="16" t="s">
        <v>330</v>
      </c>
      <c r="I683" s="66">
        <v>30000</v>
      </c>
      <c r="J683" s="82" t="b">
        <f t="shared" si="31"/>
        <v>1</v>
      </c>
      <c r="K683" s="65" t="b">
        <f t="shared" si="32"/>
        <v>1</v>
      </c>
    </row>
    <row r="684" spans="2:11">
      <c r="B684" s="23" t="s">
        <v>293</v>
      </c>
      <c r="C684" s="11" t="s">
        <v>502</v>
      </c>
      <c r="D684" s="11" t="s">
        <v>103</v>
      </c>
      <c r="E684" s="12">
        <v>43234.54</v>
      </c>
      <c r="F684" s="65" t="b">
        <f t="shared" si="30"/>
        <v>1</v>
      </c>
      <c r="G684" s="16" t="s">
        <v>502</v>
      </c>
      <c r="H684" s="16" t="s">
        <v>103</v>
      </c>
      <c r="I684" s="66">
        <v>43234.54</v>
      </c>
      <c r="J684" s="82" t="b">
        <f t="shared" si="31"/>
        <v>1</v>
      </c>
      <c r="K684" s="65" t="b">
        <f t="shared" si="32"/>
        <v>1</v>
      </c>
    </row>
    <row r="685" spans="2:11">
      <c r="B685" s="23" t="s">
        <v>361</v>
      </c>
      <c r="C685" s="36" t="s">
        <v>684</v>
      </c>
      <c r="D685" s="36" t="s">
        <v>365</v>
      </c>
      <c r="E685" s="28">
        <v>72688</v>
      </c>
      <c r="F685" s="65" t="b">
        <f t="shared" si="30"/>
        <v>1</v>
      </c>
      <c r="G685" s="16" t="s">
        <v>684</v>
      </c>
      <c r="H685" s="16" t="s">
        <v>365</v>
      </c>
      <c r="I685" s="66">
        <v>72688</v>
      </c>
      <c r="J685" s="82" t="b">
        <f t="shared" si="31"/>
        <v>1</v>
      </c>
      <c r="K685" s="65" t="b">
        <f t="shared" si="32"/>
        <v>1</v>
      </c>
    </row>
    <row r="686" spans="2:11">
      <c r="B686" s="23" t="s">
        <v>319</v>
      </c>
      <c r="C686" s="11" t="s">
        <v>448</v>
      </c>
      <c r="D686" s="11" t="s">
        <v>164</v>
      </c>
      <c r="E686" s="12">
        <v>22000</v>
      </c>
      <c r="F686" s="65" t="b">
        <f t="shared" si="30"/>
        <v>1</v>
      </c>
      <c r="G686" s="16" t="s">
        <v>448</v>
      </c>
      <c r="H686" s="16" t="s">
        <v>164</v>
      </c>
      <c r="I686" s="66">
        <v>22000</v>
      </c>
      <c r="J686" s="82" t="b">
        <f t="shared" si="31"/>
        <v>1</v>
      </c>
      <c r="K686" s="65" t="b">
        <f t="shared" si="32"/>
        <v>1</v>
      </c>
    </row>
    <row r="687" spans="2:11">
      <c r="B687" s="23" t="s">
        <v>319</v>
      </c>
      <c r="C687" s="11" t="s">
        <v>879</v>
      </c>
      <c r="D687" s="11" t="s">
        <v>164</v>
      </c>
      <c r="E687" s="12">
        <v>22000</v>
      </c>
      <c r="F687" s="65" t="b">
        <f t="shared" si="30"/>
        <v>1</v>
      </c>
      <c r="G687" s="16" t="s">
        <v>879</v>
      </c>
      <c r="H687" s="16" t="s">
        <v>164</v>
      </c>
      <c r="I687" s="66">
        <v>22000</v>
      </c>
      <c r="J687" s="82" t="b">
        <f t="shared" si="31"/>
        <v>1</v>
      </c>
      <c r="K687" s="65" t="b">
        <f t="shared" si="32"/>
        <v>1</v>
      </c>
    </row>
    <row r="688" spans="2:11">
      <c r="B688" s="23" t="s">
        <v>319</v>
      </c>
      <c r="C688" s="11" t="s">
        <v>569</v>
      </c>
      <c r="D688" s="11" t="s">
        <v>186</v>
      </c>
      <c r="E688" s="12">
        <v>22000</v>
      </c>
      <c r="F688" s="65" t="b">
        <f t="shared" si="30"/>
        <v>1</v>
      </c>
      <c r="G688" s="16" t="s">
        <v>569</v>
      </c>
      <c r="H688" s="16" t="s">
        <v>186</v>
      </c>
      <c r="I688" s="66">
        <v>22000</v>
      </c>
      <c r="J688" s="82" t="b">
        <f t="shared" si="31"/>
        <v>1</v>
      </c>
      <c r="K688" s="65" t="b">
        <f t="shared" si="32"/>
        <v>1</v>
      </c>
    </row>
    <row r="689" spans="2:11">
      <c r="B689" s="23" t="s">
        <v>319</v>
      </c>
      <c r="C689" s="11" t="s">
        <v>570</v>
      </c>
      <c r="D689" s="11" t="s">
        <v>186</v>
      </c>
      <c r="E689" s="12">
        <v>22000</v>
      </c>
      <c r="F689" s="65" t="b">
        <f t="shared" si="30"/>
        <v>1</v>
      </c>
      <c r="G689" s="16" t="s">
        <v>570</v>
      </c>
      <c r="H689" s="16" t="s">
        <v>186</v>
      </c>
      <c r="I689" s="66">
        <v>22000</v>
      </c>
      <c r="J689" s="82" t="b">
        <f t="shared" si="31"/>
        <v>1</v>
      </c>
      <c r="K689" s="65" t="b">
        <f t="shared" si="32"/>
        <v>1</v>
      </c>
    </row>
    <row r="690" spans="2:11">
      <c r="B690" s="23" t="s">
        <v>139</v>
      </c>
      <c r="C690" s="11" t="s">
        <v>193</v>
      </c>
      <c r="D690" s="11" t="s">
        <v>186</v>
      </c>
      <c r="E690" s="12">
        <v>22000</v>
      </c>
      <c r="F690" s="65" t="b">
        <f t="shared" si="30"/>
        <v>1</v>
      </c>
      <c r="G690" s="16" t="s">
        <v>193</v>
      </c>
      <c r="H690" s="16" t="s">
        <v>186</v>
      </c>
      <c r="I690" s="66">
        <v>22000</v>
      </c>
      <c r="J690" s="82" t="b">
        <f t="shared" si="31"/>
        <v>1</v>
      </c>
      <c r="K690" s="65" t="b">
        <f t="shared" si="32"/>
        <v>1</v>
      </c>
    </row>
    <row r="691" spans="2:11">
      <c r="B691" s="23" t="s">
        <v>139</v>
      </c>
      <c r="C691" s="11" t="s">
        <v>194</v>
      </c>
      <c r="D691" s="11" t="s">
        <v>186</v>
      </c>
      <c r="E691" s="12">
        <v>22000</v>
      </c>
      <c r="F691" s="65" t="b">
        <f t="shared" si="30"/>
        <v>1</v>
      </c>
      <c r="G691" s="16" t="s">
        <v>194</v>
      </c>
      <c r="H691" s="16" t="s">
        <v>186</v>
      </c>
      <c r="I691" s="66">
        <v>22000</v>
      </c>
      <c r="J691" s="82" t="b">
        <f t="shared" si="31"/>
        <v>1</v>
      </c>
      <c r="K691" s="65" t="b">
        <f t="shared" si="32"/>
        <v>1</v>
      </c>
    </row>
    <row r="692" spans="2:11">
      <c r="B692" s="23" t="s">
        <v>293</v>
      </c>
      <c r="C692" s="11" t="s">
        <v>498</v>
      </c>
      <c r="D692" s="11" t="s">
        <v>499</v>
      </c>
      <c r="E692" s="12">
        <v>170000</v>
      </c>
      <c r="F692" s="65" t="b">
        <f t="shared" si="30"/>
        <v>1</v>
      </c>
      <c r="G692" s="16" t="s">
        <v>498</v>
      </c>
      <c r="H692" s="16" t="s">
        <v>972</v>
      </c>
      <c r="I692" s="66">
        <v>170000</v>
      </c>
      <c r="J692" s="83" t="b">
        <f t="shared" si="31"/>
        <v>0</v>
      </c>
      <c r="K692" s="65" t="b">
        <f t="shared" si="32"/>
        <v>1</v>
      </c>
    </row>
    <row r="693" spans="2:11">
      <c r="B693" s="23" t="s">
        <v>300</v>
      </c>
      <c r="C693" s="11" t="s">
        <v>844</v>
      </c>
      <c r="D693" s="11" t="s">
        <v>956</v>
      </c>
      <c r="E693" s="12">
        <v>50000</v>
      </c>
      <c r="F693" s="65" t="b">
        <f t="shared" si="30"/>
        <v>1</v>
      </c>
      <c r="G693" s="16" t="s">
        <v>844</v>
      </c>
      <c r="H693" s="16" t="s">
        <v>991</v>
      </c>
      <c r="I693" s="66">
        <v>50000</v>
      </c>
      <c r="J693" s="83" t="b">
        <f t="shared" si="31"/>
        <v>0</v>
      </c>
      <c r="K693" s="65" t="b">
        <f t="shared" si="32"/>
        <v>1</v>
      </c>
    </row>
    <row r="694" spans="2:11">
      <c r="B694" s="23" t="s">
        <v>290</v>
      </c>
      <c r="C694" s="11" t="s">
        <v>291</v>
      </c>
      <c r="D694" s="11" t="s">
        <v>42</v>
      </c>
      <c r="E694" s="12">
        <v>100000</v>
      </c>
      <c r="F694" s="65" t="b">
        <f t="shared" si="30"/>
        <v>1</v>
      </c>
      <c r="G694" s="16" t="s">
        <v>291</v>
      </c>
      <c r="H694" s="16" t="s">
        <v>42</v>
      </c>
      <c r="I694" s="66">
        <v>100000</v>
      </c>
      <c r="J694" s="82" t="b">
        <f t="shared" si="31"/>
        <v>1</v>
      </c>
      <c r="K694" s="65" t="b">
        <f t="shared" si="32"/>
        <v>1</v>
      </c>
    </row>
    <row r="695" spans="2:11">
      <c r="B695" s="23" t="s">
        <v>139</v>
      </c>
      <c r="C695" s="11" t="s">
        <v>145</v>
      </c>
      <c r="D695" s="11" t="s">
        <v>38</v>
      </c>
      <c r="E695" s="12">
        <v>40000</v>
      </c>
      <c r="F695" s="65" t="b">
        <f t="shared" si="30"/>
        <v>1</v>
      </c>
      <c r="G695" s="16" t="s">
        <v>145</v>
      </c>
      <c r="H695" s="16" t="s">
        <v>38</v>
      </c>
      <c r="I695" s="66">
        <v>40000</v>
      </c>
      <c r="J695" s="82" t="b">
        <f t="shared" si="31"/>
        <v>1</v>
      </c>
      <c r="K695" s="65" t="b">
        <f t="shared" si="32"/>
        <v>1</v>
      </c>
    </row>
    <row r="696" spans="2:11">
      <c r="B696" s="23" t="s">
        <v>319</v>
      </c>
      <c r="C696" s="11" t="s">
        <v>658</v>
      </c>
      <c r="D696" s="11" t="s">
        <v>164</v>
      </c>
      <c r="E696" s="12">
        <v>22000</v>
      </c>
      <c r="F696" s="65" t="b">
        <f t="shared" si="30"/>
        <v>1</v>
      </c>
      <c r="G696" s="16" t="s">
        <v>658</v>
      </c>
      <c r="H696" s="16" t="s">
        <v>164</v>
      </c>
      <c r="I696" s="66">
        <v>22000</v>
      </c>
      <c r="J696" s="82" t="b">
        <f t="shared" si="31"/>
        <v>1</v>
      </c>
      <c r="K696" s="65" t="b">
        <f t="shared" si="32"/>
        <v>1</v>
      </c>
    </row>
    <row r="697" spans="2:11">
      <c r="B697" s="23" t="s">
        <v>319</v>
      </c>
      <c r="C697" s="11" t="s">
        <v>565</v>
      </c>
      <c r="D697" s="11" t="s">
        <v>184</v>
      </c>
      <c r="E697" s="12">
        <v>22000</v>
      </c>
      <c r="F697" s="65" t="b">
        <f t="shared" si="30"/>
        <v>1</v>
      </c>
      <c r="G697" s="16" t="s">
        <v>565</v>
      </c>
      <c r="H697" s="16" t="s">
        <v>184</v>
      </c>
      <c r="I697" s="66">
        <v>22000</v>
      </c>
      <c r="J697" s="82" t="b">
        <f t="shared" si="31"/>
        <v>1</v>
      </c>
      <c r="K697" s="65" t="b">
        <f t="shared" si="32"/>
        <v>1</v>
      </c>
    </row>
    <row r="698" spans="2:11">
      <c r="B698" s="23" t="s">
        <v>319</v>
      </c>
      <c r="C698" s="11" t="s">
        <v>659</v>
      </c>
      <c r="D698" s="11" t="s">
        <v>164</v>
      </c>
      <c r="E698" s="12">
        <v>22000</v>
      </c>
      <c r="F698" s="65" t="b">
        <f t="shared" si="30"/>
        <v>1</v>
      </c>
      <c r="G698" s="16" t="s">
        <v>659</v>
      </c>
      <c r="H698" s="16" t="s">
        <v>164</v>
      </c>
      <c r="I698" s="66">
        <v>22000</v>
      </c>
      <c r="J698" s="82" t="b">
        <f t="shared" si="31"/>
        <v>1</v>
      </c>
      <c r="K698" s="65" t="b">
        <f t="shared" si="32"/>
        <v>1</v>
      </c>
    </row>
    <row r="699" spans="2:11">
      <c r="B699" s="23" t="s">
        <v>361</v>
      </c>
      <c r="C699" s="11" t="s">
        <v>815</v>
      </c>
      <c r="D699" s="11" t="s">
        <v>312</v>
      </c>
      <c r="E699" s="12">
        <v>40331.370000000003</v>
      </c>
      <c r="F699" s="65" t="b">
        <f t="shared" si="30"/>
        <v>1</v>
      </c>
      <c r="G699" s="16" t="s">
        <v>815</v>
      </c>
      <c r="H699" s="16" t="s">
        <v>312</v>
      </c>
      <c r="I699" s="66">
        <v>40331.370000000003</v>
      </c>
      <c r="J699" s="82" t="b">
        <f t="shared" si="31"/>
        <v>1</v>
      </c>
      <c r="K699" s="65" t="b">
        <f t="shared" si="32"/>
        <v>1</v>
      </c>
    </row>
    <row r="700" spans="2:11">
      <c r="B700" s="23" t="s">
        <v>381</v>
      </c>
      <c r="C700" s="36" t="s">
        <v>690</v>
      </c>
      <c r="D700" s="36" t="s">
        <v>691</v>
      </c>
      <c r="E700" s="28">
        <v>90671.21</v>
      </c>
      <c r="F700" s="65" t="b">
        <f t="shared" si="30"/>
        <v>1</v>
      </c>
      <c r="G700" s="16" t="s">
        <v>690</v>
      </c>
      <c r="H700" s="16" t="s">
        <v>691</v>
      </c>
      <c r="I700" s="66">
        <v>90671.21</v>
      </c>
      <c r="J700" s="82" t="b">
        <f t="shared" si="31"/>
        <v>1</v>
      </c>
      <c r="K700" s="65" t="b">
        <f t="shared" si="32"/>
        <v>1</v>
      </c>
    </row>
    <row r="701" spans="2:11">
      <c r="B701" s="23" t="s">
        <v>319</v>
      </c>
      <c r="C701" s="11" t="s">
        <v>727</v>
      </c>
      <c r="D701" s="11" t="s">
        <v>159</v>
      </c>
      <c r="E701" s="12">
        <v>30919.77</v>
      </c>
      <c r="F701" s="65" t="b">
        <f t="shared" si="30"/>
        <v>1</v>
      </c>
      <c r="G701" s="16" t="s">
        <v>727</v>
      </c>
      <c r="H701" s="16" t="s">
        <v>159</v>
      </c>
      <c r="I701" s="66">
        <v>30919.77</v>
      </c>
      <c r="J701" s="82" t="b">
        <f t="shared" si="31"/>
        <v>1</v>
      </c>
      <c r="K701" s="65" t="b">
        <f t="shared" si="32"/>
        <v>1</v>
      </c>
    </row>
    <row r="702" spans="2:11">
      <c r="B702" s="23" t="s">
        <v>319</v>
      </c>
      <c r="C702" s="11" t="s">
        <v>944</v>
      </c>
      <c r="D702" s="11" t="s">
        <v>164</v>
      </c>
      <c r="E702" s="12">
        <v>22000</v>
      </c>
      <c r="F702" s="65" t="b">
        <f t="shared" si="30"/>
        <v>1</v>
      </c>
      <c r="G702" s="16" t="s">
        <v>944</v>
      </c>
      <c r="H702" s="16" t="s">
        <v>164</v>
      </c>
      <c r="I702" s="66">
        <v>22000</v>
      </c>
      <c r="J702" s="82" t="b">
        <f t="shared" si="31"/>
        <v>1</v>
      </c>
      <c r="K702" s="65" t="b">
        <f t="shared" si="32"/>
        <v>1</v>
      </c>
    </row>
    <row r="703" spans="2:11">
      <c r="B703" s="23" t="s">
        <v>361</v>
      </c>
      <c r="C703" s="36" t="s">
        <v>685</v>
      </c>
      <c r="D703" s="36" t="s">
        <v>365</v>
      </c>
      <c r="E703" s="28">
        <v>72688</v>
      </c>
      <c r="F703" s="65" t="b">
        <f t="shared" si="30"/>
        <v>1</v>
      </c>
      <c r="G703" s="16" t="s">
        <v>685</v>
      </c>
      <c r="H703" s="16" t="s">
        <v>365</v>
      </c>
      <c r="I703" s="66">
        <v>72688</v>
      </c>
      <c r="J703" s="82" t="b">
        <f t="shared" si="31"/>
        <v>1</v>
      </c>
      <c r="K703" s="65" t="b">
        <f t="shared" si="32"/>
        <v>1</v>
      </c>
    </row>
    <row r="704" spans="2:11">
      <c r="B704" s="23" t="s">
        <v>319</v>
      </c>
      <c r="C704" s="11" t="s">
        <v>549</v>
      </c>
      <c r="D704" s="11" t="s">
        <v>164</v>
      </c>
      <c r="E704" s="12">
        <v>22000</v>
      </c>
      <c r="F704" s="65" t="b">
        <f t="shared" si="30"/>
        <v>1</v>
      </c>
      <c r="G704" s="16" t="s">
        <v>549</v>
      </c>
      <c r="H704" s="16" t="s">
        <v>164</v>
      </c>
      <c r="I704" s="66">
        <v>22000</v>
      </c>
      <c r="J704" s="82" t="b">
        <f t="shared" si="31"/>
        <v>1</v>
      </c>
      <c r="K704" s="65" t="b">
        <f t="shared" si="32"/>
        <v>1</v>
      </c>
    </row>
    <row r="705" spans="2:11">
      <c r="B705" s="23" t="s">
        <v>319</v>
      </c>
      <c r="C705" s="11" t="s">
        <v>550</v>
      </c>
      <c r="D705" s="11" t="s">
        <v>164</v>
      </c>
      <c r="E705" s="12">
        <v>22000</v>
      </c>
      <c r="F705" s="65" t="b">
        <f t="shared" si="30"/>
        <v>1</v>
      </c>
      <c r="G705" s="16" t="s">
        <v>550</v>
      </c>
      <c r="H705" s="16" t="s">
        <v>164</v>
      </c>
      <c r="I705" s="66">
        <v>22000</v>
      </c>
      <c r="J705" s="82" t="b">
        <f t="shared" si="31"/>
        <v>1</v>
      </c>
      <c r="K705" s="65" t="b">
        <f t="shared" si="32"/>
        <v>1</v>
      </c>
    </row>
    <row r="706" spans="2:11">
      <c r="B706" s="23" t="s">
        <v>319</v>
      </c>
      <c r="C706" s="11" t="s">
        <v>778</v>
      </c>
      <c r="D706" s="11" t="s">
        <v>164</v>
      </c>
      <c r="E706" s="12">
        <v>22000</v>
      </c>
      <c r="F706" s="65" t="b">
        <f t="shared" si="30"/>
        <v>1</v>
      </c>
      <c r="G706" s="16" t="s">
        <v>778</v>
      </c>
      <c r="H706" s="16" t="s">
        <v>164</v>
      </c>
      <c r="I706" s="66">
        <v>22000</v>
      </c>
      <c r="J706" s="82" t="b">
        <f t="shared" si="31"/>
        <v>1</v>
      </c>
      <c r="K706" s="65" t="b">
        <f t="shared" si="32"/>
        <v>1</v>
      </c>
    </row>
    <row r="707" spans="2:11">
      <c r="B707" s="23" t="s">
        <v>98</v>
      </c>
      <c r="C707" s="11" t="s">
        <v>109</v>
      </c>
      <c r="D707" s="11" t="s">
        <v>110</v>
      </c>
      <c r="E707" s="12">
        <v>36000</v>
      </c>
      <c r="F707" s="65" t="b">
        <f t="shared" ref="F707:F770" si="33">G707=C707</f>
        <v>1</v>
      </c>
      <c r="G707" s="16" t="s">
        <v>109</v>
      </c>
      <c r="H707" s="16" t="s">
        <v>110</v>
      </c>
      <c r="I707" s="66">
        <v>36000</v>
      </c>
      <c r="J707" s="82" t="b">
        <f t="shared" ref="J707:J770" si="34">H707=D707</f>
        <v>1</v>
      </c>
      <c r="K707" s="65" t="b">
        <f t="shared" ref="K707:K770" si="35">I707=E707</f>
        <v>1</v>
      </c>
    </row>
    <row r="708" spans="2:11">
      <c r="B708" s="23" t="s">
        <v>391</v>
      </c>
      <c r="C708" s="11" t="s">
        <v>921</v>
      </c>
      <c r="D708" s="11" t="s">
        <v>204</v>
      </c>
      <c r="E708" s="12">
        <v>111330.92</v>
      </c>
      <c r="F708" s="65" t="b">
        <f t="shared" si="33"/>
        <v>1</v>
      </c>
      <c r="G708" s="16" t="s">
        <v>921</v>
      </c>
      <c r="H708" s="16" t="s">
        <v>204</v>
      </c>
      <c r="I708" s="66">
        <v>111330.92</v>
      </c>
      <c r="J708" s="82" t="b">
        <f t="shared" si="34"/>
        <v>1</v>
      </c>
      <c r="K708" s="65" t="b">
        <f t="shared" si="35"/>
        <v>1</v>
      </c>
    </row>
    <row r="709" spans="2:11">
      <c r="B709" s="23" t="s">
        <v>377</v>
      </c>
      <c r="C709" s="36" t="s">
        <v>945</v>
      </c>
      <c r="D709" s="36" t="s">
        <v>957</v>
      </c>
      <c r="E709" s="28">
        <v>75000</v>
      </c>
      <c r="F709" s="65" t="b">
        <f t="shared" si="33"/>
        <v>1</v>
      </c>
      <c r="G709" s="16" t="s">
        <v>945</v>
      </c>
      <c r="H709" s="16" t="s">
        <v>992</v>
      </c>
      <c r="I709" s="66">
        <v>75000</v>
      </c>
      <c r="J709" s="83" t="b">
        <f t="shared" si="34"/>
        <v>0</v>
      </c>
      <c r="K709" s="65" t="b">
        <f t="shared" si="35"/>
        <v>1</v>
      </c>
    </row>
    <row r="710" spans="2:11">
      <c r="B710" s="23" t="s">
        <v>386</v>
      </c>
      <c r="C710" s="11" t="s">
        <v>486</v>
      </c>
      <c r="D710" s="11" t="s">
        <v>958</v>
      </c>
      <c r="E710" s="12">
        <v>75000</v>
      </c>
      <c r="F710" s="65" t="b">
        <f t="shared" si="33"/>
        <v>1</v>
      </c>
      <c r="G710" s="16" t="s">
        <v>486</v>
      </c>
      <c r="H710" s="16" t="s">
        <v>992</v>
      </c>
      <c r="I710" s="66">
        <v>75000</v>
      </c>
      <c r="J710" s="83" t="b">
        <f t="shared" si="34"/>
        <v>0</v>
      </c>
      <c r="K710" s="65" t="b">
        <f t="shared" si="35"/>
        <v>1</v>
      </c>
    </row>
    <row r="711" spans="2:11">
      <c r="B711" s="23" t="s">
        <v>319</v>
      </c>
      <c r="C711" s="11" t="s">
        <v>786</v>
      </c>
      <c r="D711" s="11" t="s">
        <v>458</v>
      </c>
      <c r="E711" s="12">
        <v>22000</v>
      </c>
      <c r="F711" s="65" t="b">
        <f t="shared" si="33"/>
        <v>1</v>
      </c>
      <c r="G711" s="16" t="s">
        <v>786</v>
      </c>
      <c r="H711" s="16" t="s">
        <v>458</v>
      </c>
      <c r="I711" s="66">
        <v>22000</v>
      </c>
      <c r="J711" s="82" t="b">
        <f t="shared" si="34"/>
        <v>1</v>
      </c>
      <c r="K711" s="65" t="b">
        <f t="shared" si="35"/>
        <v>1</v>
      </c>
    </row>
    <row r="712" spans="2:11">
      <c r="B712" s="23" t="s">
        <v>293</v>
      </c>
      <c r="C712" s="36" t="s">
        <v>501</v>
      </c>
      <c r="D712" s="36" t="s">
        <v>38</v>
      </c>
      <c r="E712" s="28">
        <v>40000</v>
      </c>
      <c r="F712" s="65" t="b">
        <f t="shared" si="33"/>
        <v>1</v>
      </c>
      <c r="G712" s="16" t="s">
        <v>501</v>
      </c>
      <c r="H712" s="16" t="s">
        <v>38</v>
      </c>
      <c r="I712" s="66">
        <v>40000</v>
      </c>
      <c r="J712" s="82" t="b">
        <f t="shared" si="34"/>
        <v>1</v>
      </c>
      <c r="K712" s="65" t="b">
        <f t="shared" si="35"/>
        <v>1</v>
      </c>
    </row>
    <row r="713" spans="2:11">
      <c r="B713" s="23" t="s">
        <v>302</v>
      </c>
      <c r="C713" s="11" t="s">
        <v>411</v>
      </c>
      <c r="D713" s="11" t="s">
        <v>953</v>
      </c>
      <c r="E713" s="12">
        <v>45000</v>
      </c>
      <c r="F713" s="65" t="b">
        <f t="shared" si="33"/>
        <v>1</v>
      </c>
      <c r="G713" s="16" t="s">
        <v>411</v>
      </c>
      <c r="H713" s="16" t="s">
        <v>229</v>
      </c>
      <c r="I713" s="66">
        <v>45000</v>
      </c>
      <c r="J713" s="83" t="b">
        <f t="shared" si="34"/>
        <v>0</v>
      </c>
      <c r="K713" s="65" t="b">
        <f t="shared" si="35"/>
        <v>1</v>
      </c>
    </row>
    <row r="714" spans="2:11">
      <c r="B714" s="23" t="s">
        <v>98</v>
      </c>
      <c r="C714" s="11" t="s">
        <v>104</v>
      </c>
      <c r="D714" s="11" t="s">
        <v>36</v>
      </c>
      <c r="E714" s="12">
        <v>50000</v>
      </c>
      <c r="F714" s="65" t="b">
        <f t="shared" si="33"/>
        <v>1</v>
      </c>
      <c r="G714" s="16" t="s">
        <v>104</v>
      </c>
      <c r="H714" s="16" t="s">
        <v>36</v>
      </c>
      <c r="I714" s="66">
        <v>50000</v>
      </c>
      <c r="J714" s="82" t="b">
        <f t="shared" si="34"/>
        <v>1</v>
      </c>
      <c r="K714" s="65" t="b">
        <f t="shared" si="35"/>
        <v>1</v>
      </c>
    </row>
    <row r="715" spans="2:11">
      <c r="B715" s="23" t="s">
        <v>209</v>
      </c>
      <c r="C715" s="11" t="s">
        <v>210</v>
      </c>
      <c r="D715" s="11" t="s">
        <v>62</v>
      </c>
      <c r="E715" s="12">
        <v>30000</v>
      </c>
      <c r="F715" s="65" t="b">
        <f t="shared" si="33"/>
        <v>1</v>
      </c>
      <c r="G715" s="16" t="s">
        <v>210</v>
      </c>
      <c r="H715" s="16" t="s">
        <v>62</v>
      </c>
      <c r="I715" s="66">
        <v>30000</v>
      </c>
      <c r="J715" s="82" t="b">
        <f t="shared" si="34"/>
        <v>1</v>
      </c>
      <c r="K715" s="65" t="b">
        <f t="shared" si="35"/>
        <v>1</v>
      </c>
    </row>
    <row r="716" spans="2:11">
      <c r="B716" s="23" t="s">
        <v>319</v>
      </c>
      <c r="C716" s="11" t="s">
        <v>559</v>
      </c>
      <c r="D716" s="11" t="s">
        <v>164</v>
      </c>
      <c r="E716" s="12">
        <v>22000</v>
      </c>
      <c r="F716" s="65" t="b">
        <f t="shared" si="33"/>
        <v>1</v>
      </c>
      <c r="G716" s="16" t="s">
        <v>559</v>
      </c>
      <c r="H716" s="16" t="s">
        <v>164</v>
      </c>
      <c r="I716" s="66">
        <v>22000</v>
      </c>
      <c r="J716" s="82" t="b">
        <f t="shared" si="34"/>
        <v>1</v>
      </c>
      <c r="K716" s="65" t="b">
        <f t="shared" si="35"/>
        <v>1</v>
      </c>
    </row>
    <row r="717" spans="2:11">
      <c r="B717" s="23" t="s">
        <v>302</v>
      </c>
      <c r="C717" s="11" t="s">
        <v>311</v>
      </c>
      <c r="D717" s="11" t="s">
        <v>312</v>
      </c>
      <c r="E717" s="12">
        <v>34500</v>
      </c>
      <c r="F717" s="65" t="b">
        <f t="shared" si="33"/>
        <v>1</v>
      </c>
      <c r="G717" s="16" t="s">
        <v>311</v>
      </c>
      <c r="H717" s="16" t="s">
        <v>312</v>
      </c>
      <c r="I717" s="66">
        <v>34500</v>
      </c>
      <c r="J717" s="82" t="b">
        <f t="shared" si="34"/>
        <v>1</v>
      </c>
      <c r="K717" s="65" t="b">
        <f t="shared" si="35"/>
        <v>1</v>
      </c>
    </row>
    <row r="718" spans="2:11">
      <c r="B718" s="23" t="s">
        <v>319</v>
      </c>
      <c r="C718" s="11" t="s">
        <v>457</v>
      </c>
      <c r="D718" s="11" t="s">
        <v>458</v>
      </c>
      <c r="E718" s="12">
        <v>22000</v>
      </c>
      <c r="F718" s="65" t="b">
        <f t="shared" si="33"/>
        <v>1</v>
      </c>
      <c r="G718" s="16" t="s">
        <v>457</v>
      </c>
      <c r="H718" s="16" t="s">
        <v>458</v>
      </c>
      <c r="I718" s="66">
        <v>22000</v>
      </c>
      <c r="J718" s="82" t="b">
        <f t="shared" si="34"/>
        <v>1</v>
      </c>
      <c r="K718" s="65" t="b">
        <f t="shared" si="35"/>
        <v>1</v>
      </c>
    </row>
    <row r="719" spans="2:11">
      <c r="B719" s="23" t="s">
        <v>319</v>
      </c>
      <c r="C719" s="11" t="s">
        <v>734</v>
      </c>
      <c r="D719" s="11" t="s">
        <v>327</v>
      </c>
      <c r="E719" s="12">
        <v>40000</v>
      </c>
      <c r="F719" s="65" t="b">
        <f t="shared" si="33"/>
        <v>1</v>
      </c>
      <c r="G719" s="16" t="s">
        <v>734</v>
      </c>
      <c r="H719" s="16" t="s">
        <v>327</v>
      </c>
      <c r="I719" s="66">
        <v>40000</v>
      </c>
      <c r="J719" s="82" t="b">
        <f t="shared" si="34"/>
        <v>1</v>
      </c>
      <c r="K719" s="65" t="b">
        <f t="shared" si="35"/>
        <v>1</v>
      </c>
    </row>
    <row r="720" spans="2:11">
      <c r="B720" s="23" t="s">
        <v>361</v>
      </c>
      <c r="C720" s="36" t="s">
        <v>471</v>
      </c>
      <c r="D720" s="36" t="s">
        <v>365</v>
      </c>
      <c r="E720" s="28">
        <v>73039.33</v>
      </c>
      <c r="F720" s="65" t="b">
        <f t="shared" si="33"/>
        <v>1</v>
      </c>
      <c r="G720" s="16" t="s">
        <v>471</v>
      </c>
      <c r="H720" s="16" t="s">
        <v>365</v>
      </c>
      <c r="I720" s="66">
        <v>73039.33</v>
      </c>
      <c r="J720" s="82" t="b">
        <f t="shared" si="34"/>
        <v>1</v>
      </c>
      <c r="K720" s="65" t="b">
        <f t="shared" si="35"/>
        <v>1</v>
      </c>
    </row>
    <row r="721" spans="2:11">
      <c r="B721" s="23" t="s">
        <v>58</v>
      </c>
      <c r="C721" s="11" t="s">
        <v>61</v>
      </c>
      <c r="D721" s="11" t="s">
        <v>62</v>
      </c>
      <c r="E721" s="12">
        <v>49500</v>
      </c>
      <c r="F721" s="65" t="b">
        <f t="shared" si="33"/>
        <v>1</v>
      </c>
      <c r="G721" s="16" t="s">
        <v>61</v>
      </c>
      <c r="H721" s="16" t="s">
        <v>62</v>
      </c>
      <c r="I721" s="66">
        <v>49500</v>
      </c>
      <c r="J721" s="82" t="b">
        <f t="shared" si="34"/>
        <v>1</v>
      </c>
      <c r="K721" s="65" t="b">
        <f t="shared" si="35"/>
        <v>1</v>
      </c>
    </row>
    <row r="722" spans="2:11">
      <c r="B722" s="23" t="s">
        <v>319</v>
      </c>
      <c r="C722" s="74" t="s">
        <v>670</v>
      </c>
      <c r="D722" s="74" t="s">
        <v>186</v>
      </c>
      <c r="E722" s="75">
        <v>22000</v>
      </c>
      <c r="F722" s="65" t="b">
        <f t="shared" si="33"/>
        <v>0</v>
      </c>
      <c r="G722" s="72"/>
      <c r="H722" s="72"/>
      <c r="I722" s="73"/>
      <c r="J722" s="85" t="b">
        <f t="shared" si="34"/>
        <v>0</v>
      </c>
      <c r="K722" s="87" t="b">
        <f t="shared" si="35"/>
        <v>0</v>
      </c>
    </row>
    <row r="723" spans="2:11">
      <c r="B723" s="23" t="s">
        <v>247</v>
      </c>
      <c r="C723" s="11" t="s">
        <v>248</v>
      </c>
      <c r="D723" s="11" t="s">
        <v>52</v>
      </c>
      <c r="E723" s="12">
        <v>130000</v>
      </c>
      <c r="F723" s="65" t="b">
        <f t="shared" si="33"/>
        <v>1</v>
      </c>
      <c r="G723" s="16" t="s">
        <v>248</v>
      </c>
      <c r="H723" s="16" t="s">
        <v>52</v>
      </c>
      <c r="I723" s="66">
        <v>130000</v>
      </c>
      <c r="J723" s="82" t="b">
        <f t="shared" si="34"/>
        <v>1</v>
      </c>
      <c r="K723" s="65" t="b">
        <f t="shared" si="35"/>
        <v>1</v>
      </c>
    </row>
    <row r="724" spans="2:11">
      <c r="B724" s="23" t="s">
        <v>302</v>
      </c>
      <c r="C724" s="11" t="s">
        <v>851</v>
      </c>
      <c r="D724" s="11" t="s">
        <v>110</v>
      </c>
      <c r="E724" s="12">
        <v>30000</v>
      </c>
      <c r="F724" s="65" t="b">
        <f t="shared" si="33"/>
        <v>1</v>
      </c>
      <c r="G724" s="16" t="s">
        <v>851</v>
      </c>
      <c r="H724" s="16" t="s">
        <v>110</v>
      </c>
      <c r="I724" s="66">
        <v>30000</v>
      </c>
      <c r="J724" s="82" t="b">
        <f t="shared" si="34"/>
        <v>1</v>
      </c>
      <c r="K724" s="65" t="b">
        <f t="shared" si="35"/>
        <v>1</v>
      </c>
    </row>
    <row r="725" spans="2:11">
      <c r="B725" s="23" t="s">
        <v>222</v>
      </c>
      <c r="C725" s="36" t="s">
        <v>226</v>
      </c>
      <c r="D725" s="11" t="s">
        <v>952</v>
      </c>
      <c r="E725" s="28">
        <v>65000</v>
      </c>
      <c r="F725" s="65" t="b">
        <f t="shared" si="33"/>
        <v>1</v>
      </c>
      <c r="G725" s="16" t="s">
        <v>226</v>
      </c>
      <c r="H725" s="16" t="s">
        <v>984</v>
      </c>
      <c r="I725" s="66">
        <v>65000</v>
      </c>
      <c r="J725" s="83" t="b">
        <f t="shared" si="34"/>
        <v>0</v>
      </c>
      <c r="K725" s="65" t="b">
        <f t="shared" si="35"/>
        <v>1</v>
      </c>
    </row>
    <row r="726" spans="2:11">
      <c r="B726" s="23" t="s">
        <v>319</v>
      </c>
      <c r="C726" s="11" t="s">
        <v>348</v>
      </c>
      <c r="D726" s="11" t="s">
        <v>164</v>
      </c>
      <c r="E726" s="12">
        <v>22000</v>
      </c>
      <c r="F726" s="65" t="b">
        <f t="shared" si="33"/>
        <v>1</v>
      </c>
      <c r="G726" s="16" t="s">
        <v>348</v>
      </c>
      <c r="H726" s="16" t="s">
        <v>164</v>
      </c>
      <c r="I726" s="66">
        <v>22000</v>
      </c>
      <c r="J726" s="82" t="b">
        <f t="shared" si="34"/>
        <v>1</v>
      </c>
      <c r="K726" s="65" t="b">
        <f t="shared" si="35"/>
        <v>1</v>
      </c>
    </row>
    <row r="727" spans="2:11">
      <c r="B727" s="23" t="s">
        <v>283</v>
      </c>
      <c r="C727" s="11" t="s">
        <v>285</v>
      </c>
      <c r="D727" s="11" t="s">
        <v>286</v>
      </c>
      <c r="E727" s="12">
        <v>146507.96</v>
      </c>
      <c r="F727" s="65" t="b">
        <f t="shared" si="33"/>
        <v>1</v>
      </c>
      <c r="G727" s="16" t="s">
        <v>285</v>
      </c>
      <c r="H727" s="16" t="s">
        <v>286</v>
      </c>
      <c r="I727" s="66">
        <v>146507.96</v>
      </c>
      <c r="J727" s="82" t="b">
        <f t="shared" si="34"/>
        <v>1</v>
      </c>
      <c r="K727" s="65" t="b">
        <f t="shared" si="35"/>
        <v>1</v>
      </c>
    </row>
    <row r="728" spans="2:11">
      <c r="B728" s="23" t="s">
        <v>139</v>
      </c>
      <c r="C728" s="11" t="s">
        <v>195</v>
      </c>
      <c r="D728" s="11" t="s">
        <v>186</v>
      </c>
      <c r="E728" s="12">
        <v>22000</v>
      </c>
      <c r="F728" s="65" t="b">
        <f t="shared" si="33"/>
        <v>1</v>
      </c>
      <c r="G728" s="16" t="s">
        <v>195</v>
      </c>
      <c r="H728" s="16" t="s">
        <v>186</v>
      </c>
      <c r="I728" s="66">
        <v>22000</v>
      </c>
      <c r="J728" s="82" t="b">
        <f t="shared" si="34"/>
        <v>1</v>
      </c>
      <c r="K728" s="65" t="b">
        <f t="shared" si="35"/>
        <v>1</v>
      </c>
    </row>
    <row r="729" spans="2:11">
      <c r="B729" s="23" t="s">
        <v>391</v>
      </c>
      <c r="C729" s="36" t="s">
        <v>840</v>
      </c>
      <c r="D729" s="36" t="s">
        <v>204</v>
      </c>
      <c r="E729" s="28">
        <v>88073.51</v>
      </c>
      <c r="F729" s="65" t="b">
        <f t="shared" si="33"/>
        <v>1</v>
      </c>
      <c r="G729" s="16" t="s">
        <v>840</v>
      </c>
      <c r="H729" s="16" t="s">
        <v>204</v>
      </c>
      <c r="I729" s="66">
        <v>88073.51</v>
      </c>
      <c r="J729" s="82" t="b">
        <f t="shared" si="34"/>
        <v>1</v>
      </c>
      <c r="K729" s="65" t="b">
        <f t="shared" si="35"/>
        <v>1</v>
      </c>
    </row>
    <row r="730" spans="2:11">
      <c r="B730" s="23" t="s">
        <v>381</v>
      </c>
      <c r="C730" s="36" t="s">
        <v>695</v>
      </c>
      <c r="D730" s="36" t="s">
        <v>62</v>
      </c>
      <c r="E730" s="28">
        <v>30000</v>
      </c>
      <c r="F730" s="65" t="b">
        <f t="shared" si="33"/>
        <v>1</v>
      </c>
      <c r="G730" s="16" t="s">
        <v>695</v>
      </c>
      <c r="H730" s="16" t="s">
        <v>62</v>
      </c>
      <c r="I730" s="66">
        <v>30000</v>
      </c>
      <c r="J730" s="82" t="b">
        <f t="shared" si="34"/>
        <v>1</v>
      </c>
      <c r="K730" s="65" t="b">
        <f t="shared" si="35"/>
        <v>1</v>
      </c>
    </row>
    <row r="731" spans="2:11">
      <c r="B731" s="23" t="s">
        <v>484</v>
      </c>
      <c r="C731" s="36" t="s">
        <v>825</v>
      </c>
      <c r="D731" s="36" t="s">
        <v>312</v>
      </c>
      <c r="E731" s="28">
        <v>34500</v>
      </c>
      <c r="F731" s="65" t="b">
        <f t="shared" si="33"/>
        <v>1</v>
      </c>
      <c r="G731" s="16" t="s">
        <v>825</v>
      </c>
      <c r="H731" s="16" t="s">
        <v>312</v>
      </c>
      <c r="I731" s="66">
        <v>34500</v>
      </c>
      <c r="J731" s="82" t="b">
        <f t="shared" si="34"/>
        <v>1</v>
      </c>
      <c r="K731" s="65" t="b">
        <f t="shared" si="35"/>
        <v>1</v>
      </c>
    </row>
    <row r="732" spans="2:11">
      <c r="B732" s="23" t="s">
        <v>319</v>
      </c>
      <c r="C732" s="11" t="s">
        <v>769</v>
      </c>
      <c r="D732" s="11" t="s">
        <v>164</v>
      </c>
      <c r="E732" s="12">
        <v>22000</v>
      </c>
      <c r="F732" s="65" t="b">
        <f t="shared" si="33"/>
        <v>1</v>
      </c>
      <c r="G732" s="16" t="s">
        <v>769</v>
      </c>
      <c r="H732" s="16" t="s">
        <v>164</v>
      </c>
      <c r="I732" s="66">
        <v>22000</v>
      </c>
      <c r="J732" s="82" t="b">
        <f t="shared" si="34"/>
        <v>1</v>
      </c>
      <c r="K732" s="65" t="b">
        <f t="shared" si="35"/>
        <v>1</v>
      </c>
    </row>
    <row r="733" spans="2:11">
      <c r="B733" s="23" t="s">
        <v>302</v>
      </c>
      <c r="C733" s="11" t="s">
        <v>613</v>
      </c>
      <c r="D733" s="11" t="s">
        <v>103</v>
      </c>
      <c r="E733" s="12">
        <v>42400</v>
      </c>
      <c r="F733" s="65" t="b">
        <f t="shared" si="33"/>
        <v>1</v>
      </c>
      <c r="G733" s="16" t="s">
        <v>613</v>
      </c>
      <c r="H733" s="16" t="s">
        <v>103</v>
      </c>
      <c r="I733" s="66">
        <v>42400</v>
      </c>
      <c r="J733" s="82" t="b">
        <f t="shared" si="34"/>
        <v>1</v>
      </c>
      <c r="K733" s="65" t="b">
        <f t="shared" si="35"/>
        <v>1</v>
      </c>
    </row>
    <row r="734" spans="2:11">
      <c r="B734" s="23" t="s">
        <v>302</v>
      </c>
      <c r="C734" s="11" t="s">
        <v>318</v>
      </c>
      <c r="D734" s="11" t="s">
        <v>62</v>
      </c>
      <c r="E734" s="12">
        <v>30000</v>
      </c>
      <c r="F734" s="65" t="b">
        <f t="shared" si="33"/>
        <v>1</v>
      </c>
      <c r="G734" s="16" t="s">
        <v>318</v>
      </c>
      <c r="H734" s="16" t="s">
        <v>62</v>
      </c>
      <c r="I734" s="66">
        <v>30000</v>
      </c>
      <c r="J734" s="82" t="b">
        <f t="shared" si="34"/>
        <v>1</v>
      </c>
      <c r="K734" s="65" t="b">
        <f t="shared" si="35"/>
        <v>1</v>
      </c>
    </row>
    <row r="735" spans="2:11">
      <c r="B735" s="23" t="s">
        <v>319</v>
      </c>
      <c r="C735" s="11" t="s">
        <v>352</v>
      </c>
      <c r="D735" s="11" t="s">
        <v>182</v>
      </c>
      <c r="E735" s="12">
        <v>22000</v>
      </c>
      <c r="F735" s="65" t="b">
        <f t="shared" si="33"/>
        <v>1</v>
      </c>
      <c r="G735" s="16" t="s">
        <v>352</v>
      </c>
      <c r="H735" s="16" t="s">
        <v>182</v>
      </c>
      <c r="I735" s="66">
        <v>22000</v>
      </c>
      <c r="J735" s="82" t="b">
        <f t="shared" si="34"/>
        <v>1</v>
      </c>
      <c r="K735" s="65" t="b">
        <f t="shared" si="35"/>
        <v>1</v>
      </c>
    </row>
    <row r="736" spans="2:11">
      <c r="B736" s="23" t="s">
        <v>319</v>
      </c>
      <c r="C736" s="11" t="s">
        <v>551</v>
      </c>
      <c r="D736" s="11" t="s">
        <v>164</v>
      </c>
      <c r="E736" s="12">
        <v>22000</v>
      </c>
      <c r="F736" s="65" t="b">
        <f t="shared" si="33"/>
        <v>1</v>
      </c>
      <c r="G736" s="16" t="s">
        <v>551</v>
      </c>
      <c r="H736" s="16" t="s">
        <v>164</v>
      </c>
      <c r="I736" s="66">
        <v>22000</v>
      </c>
      <c r="J736" s="82" t="b">
        <f t="shared" si="34"/>
        <v>1</v>
      </c>
      <c r="K736" s="65" t="b">
        <f t="shared" si="35"/>
        <v>1</v>
      </c>
    </row>
    <row r="737" spans="2:11">
      <c r="B737" s="23" t="s">
        <v>361</v>
      </c>
      <c r="C737" s="11" t="s">
        <v>376</v>
      </c>
      <c r="D737" s="11" t="s">
        <v>36</v>
      </c>
      <c r="E737" s="12">
        <v>30000</v>
      </c>
      <c r="F737" s="65" t="b">
        <f t="shared" si="33"/>
        <v>1</v>
      </c>
      <c r="G737" s="16" t="s">
        <v>376</v>
      </c>
      <c r="H737" s="16" t="s">
        <v>36</v>
      </c>
      <c r="I737" s="66">
        <v>30000</v>
      </c>
      <c r="J737" s="82" t="b">
        <f t="shared" si="34"/>
        <v>1</v>
      </c>
      <c r="K737" s="65" t="b">
        <f t="shared" si="35"/>
        <v>1</v>
      </c>
    </row>
    <row r="738" spans="2:11">
      <c r="B738" s="23" t="s">
        <v>319</v>
      </c>
      <c r="C738" s="11" t="s">
        <v>900</v>
      </c>
      <c r="D738" s="11" t="s">
        <v>186</v>
      </c>
      <c r="E738" s="12">
        <v>22000</v>
      </c>
      <c r="F738" s="65" t="b">
        <f t="shared" si="33"/>
        <v>1</v>
      </c>
      <c r="G738" s="16" t="s">
        <v>900</v>
      </c>
      <c r="H738" s="16" t="s">
        <v>186</v>
      </c>
      <c r="I738" s="66">
        <v>22000</v>
      </c>
      <c r="J738" s="82" t="b">
        <f t="shared" si="34"/>
        <v>1</v>
      </c>
      <c r="K738" s="65" t="b">
        <f t="shared" si="35"/>
        <v>1</v>
      </c>
    </row>
    <row r="739" spans="2:11">
      <c r="B739" s="23" t="s">
        <v>44</v>
      </c>
      <c r="C739" s="11" t="s">
        <v>53</v>
      </c>
      <c r="D739" s="11" t="s">
        <v>48</v>
      </c>
      <c r="E739" s="12">
        <v>65000</v>
      </c>
      <c r="F739" s="65" t="b">
        <f t="shared" si="33"/>
        <v>1</v>
      </c>
      <c r="G739" s="16" t="s">
        <v>53</v>
      </c>
      <c r="H739" s="16" t="s">
        <v>998</v>
      </c>
      <c r="I739" s="66">
        <v>65000</v>
      </c>
      <c r="J739" s="83" t="b">
        <f t="shared" si="34"/>
        <v>0</v>
      </c>
      <c r="K739" s="65" t="b">
        <f t="shared" si="35"/>
        <v>1</v>
      </c>
    </row>
    <row r="740" spans="2:11">
      <c r="B740" s="23" t="s">
        <v>302</v>
      </c>
      <c r="C740" s="11" t="s">
        <v>310</v>
      </c>
      <c r="D740" s="11" t="s">
        <v>959</v>
      </c>
      <c r="E740" s="12">
        <v>45000</v>
      </c>
      <c r="F740" s="65" t="b">
        <f t="shared" si="33"/>
        <v>1</v>
      </c>
      <c r="G740" s="16" t="s">
        <v>310</v>
      </c>
      <c r="H740" s="16" t="s">
        <v>999</v>
      </c>
      <c r="I740" s="66">
        <v>45000</v>
      </c>
      <c r="J740" s="83" t="b">
        <f t="shared" si="34"/>
        <v>0</v>
      </c>
      <c r="K740" s="65" t="b">
        <f t="shared" si="35"/>
        <v>1</v>
      </c>
    </row>
    <row r="741" spans="2:11">
      <c r="B741" s="23" t="s">
        <v>319</v>
      </c>
      <c r="C741" s="11" t="s">
        <v>349</v>
      </c>
      <c r="D741" s="11" t="s">
        <v>164</v>
      </c>
      <c r="E741" s="12">
        <v>22000</v>
      </c>
      <c r="F741" s="65" t="b">
        <f t="shared" si="33"/>
        <v>1</v>
      </c>
      <c r="G741" s="16" t="s">
        <v>349</v>
      </c>
      <c r="H741" s="16" t="s">
        <v>164</v>
      </c>
      <c r="I741" s="66">
        <v>22000</v>
      </c>
      <c r="J741" s="82" t="b">
        <f t="shared" si="34"/>
        <v>1</v>
      </c>
      <c r="K741" s="65" t="b">
        <f t="shared" si="35"/>
        <v>1</v>
      </c>
    </row>
    <row r="742" spans="2:11">
      <c r="B742" s="23" t="s">
        <v>319</v>
      </c>
      <c r="C742" s="11" t="s">
        <v>946</v>
      </c>
      <c r="D742" s="11" t="s">
        <v>164</v>
      </c>
      <c r="E742" s="12">
        <v>22000</v>
      </c>
      <c r="F742" s="65" t="b">
        <f t="shared" si="33"/>
        <v>1</v>
      </c>
      <c r="G742" s="16" t="s">
        <v>946</v>
      </c>
      <c r="H742" s="16" t="s">
        <v>164</v>
      </c>
      <c r="I742" s="66">
        <v>22000</v>
      </c>
      <c r="J742" s="82" t="b">
        <f t="shared" si="34"/>
        <v>1</v>
      </c>
      <c r="K742" s="65" t="b">
        <f t="shared" si="35"/>
        <v>1</v>
      </c>
    </row>
    <row r="743" spans="2:11">
      <c r="B743" s="23" t="s">
        <v>319</v>
      </c>
      <c r="C743" s="11" t="s">
        <v>325</v>
      </c>
      <c r="D743" s="11" t="s">
        <v>108</v>
      </c>
      <c r="E743" s="12">
        <v>36750</v>
      </c>
      <c r="F743" s="65" t="b">
        <f t="shared" si="33"/>
        <v>1</v>
      </c>
      <c r="G743" s="16" t="s">
        <v>325</v>
      </c>
      <c r="H743" s="16" t="s">
        <v>108</v>
      </c>
      <c r="I743" s="66">
        <v>36750</v>
      </c>
      <c r="J743" s="82" t="b">
        <f t="shared" si="34"/>
        <v>1</v>
      </c>
      <c r="K743" s="65" t="b">
        <f t="shared" si="35"/>
        <v>1</v>
      </c>
    </row>
    <row r="744" spans="2:11">
      <c r="B744" s="23" t="s">
        <v>319</v>
      </c>
      <c r="C744" s="11" t="s">
        <v>770</v>
      </c>
      <c r="D744" s="11" t="s">
        <v>164</v>
      </c>
      <c r="E744" s="12">
        <v>22000</v>
      </c>
      <c r="F744" s="65" t="b">
        <f t="shared" si="33"/>
        <v>1</v>
      </c>
      <c r="G744" s="16" t="s">
        <v>770</v>
      </c>
      <c r="H744" s="16" t="s">
        <v>164</v>
      </c>
      <c r="I744" s="66">
        <v>22000</v>
      </c>
      <c r="J744" s="82" t="b">
        <f t="shared" si="34"/>
        <v>1</v>
      </c>
      <c r="K744" s="65" t="b">
        <f t="shared" si="35"/>
        <v>1</v>
      </c>
    </row>
    <row r="745" spans="2:11">
      <c r="B745" s="23" t="s">
        <v>293</v>
      </c>
      <c r="C745" s="11" t="s">
        <v>295</v>
      </c>
      <c r="D745" s="11" t="s">
        <v>296</v>
      </c>
      <c r="E745" s="12">
        <v>49335</v>
      </c>
      <c r="F745" s="65" t="b">
        <f t="shared" si="33"/>
        <v>1</v>
      </c>
      <c r="G745" s="16" t="s">
        <v>295</v>
      </c>
      <c r="H745" s="16" t="s">
        <v>296</v>
      </c>
      <c r="I745" s="66">
        <v>49335</v>
      </c>
      <c r="J745" s="82" t="b">
        <f t="shared" si="34"/>
        <v>1</v>
      </c>
      <c r="K745" s="65" t="b">
        <f t="shared" si="35"/>
        <v>1</v>
      </c>
    </row>
    <row r="746" spans="2:11">
      <c r="B746" s="23" t="s">
        <v>87</v>
      </c>
      <c r="C746" s="11" t="s">
        <v>97</v>
      </c>
      <c r="D746" s="11" t="s">
        <v>91</v>
      </c>
      <c r="E746" s="12">
        <v>45000</v>
      </c>
      <c r="F746" s="65" t="b">
        <f t="shared" si="33"/>
        <v>1</v>
      </c>
      <c r="G746" s="16" t="s">
        <v>97</v>
      </c>
      <c r="H746" s="16" t="s">
        <v>91</v>
      </c>
      <c r="I746" s="66">
        <v>45000</v>
      </c>
      <c r="J746" s="82" t="b">
        <f t="shared" si="34"/>
        <v>1</v>
      </c>
      <c r="K746" s="65" t="b">
        <f t="shared" si="35"/>
        <v>1</v>
      </c>
    </row>
    <row r="747" spans="2:11">
      <c r="B747" s="23" t="s">
        <v>139</v>
      </c>
      <c r="C747" s="11" t="s">
        <v>175</v>
      </c>
      <c r="D747" s="11" t="s">
        <v>164</v>
      </c>
      <c r="E747" s="12">
        <v>22000</v>
      </c>
      <c r="F747" s="65" t="b">
        <f t="shared" si="33"/>
        <v>1</v>
      </c>
      <c r="G747" s="16" t="s">
        <v>175</v>
      </c>
      <c r="H747" s="16" t="s">
        <v>164</v>
      </c>
      <c r="I747" s="66">
        <v>22000</v>
      </c>
      <c r="J747" s="82" t="b">
        <f t="shared" si="34"/>
        <v>1</v>
      </c>
      <c r="K747" s="65" t="b">
        <f t="shared" si="35"/>
        <v>1</v>
      </c>
    </row>
    <row r="748" spans="2:11">
      <c r="B748" s="23" t="s">
        <v>361</v>
      </c>
      <c r="C748" s="36" t="s">
        <v>470</v>
      </c>
      <c r="D748" s="36" t="s">
        <v>286</v>
      </c>
      <c r="E748" s="28">
        <v>132825</v>
      </c>
      <c r="F748" s="65" t="b">
        <f t="shared" si="33"/>
        <v>1</v>
      </c>
      <c r="G748" s="16" t="s">
        <v>470</v>
      </c>
      <c r="H748" s="16" t="s">
        <v>286</v>
      </c>
      <c r="I748" s="66">
        <v>132825</v>
      </c>
      <c r="J748" s="82" t="b">
        <f t="shared" si="34"/>
        <v>1</v>
      </c>
      <c r="K748" s="65" t="b">
        <f t="shared" si="35"/>
        <v>1</v>
      </c>
    </row>
    <row r="749" spans="2:11">
      <c r="B749" s="23" t="s">
        <v>302</v>
      </c>
      <c r="C749" s="11" t="s">
        <v>611</v>
      </c>
      <c r="D749" s="11" t="s">
        <v>308</v>
      </c>
      <c r="E749" s="12">
        <v>45000</v>
      </c>
      <c r="F749" s="65" t="b">
        <f t="shared" si="33"/>
        <v>1</v>
      </c>
      <c r="G749" s="16" t="s">
        <v>611</v>
      </c>
      <c r="H749" s="16" t="s">
        <v>308</v>
      </c>
      <c r="I749" s="66">
        <v>45000</v>
      </c>
      <c r="J749" s="82" t="b">
        <f t="shared" si="34"/>
        <v>1</v>
      </c>
      <c r="K749" s="65" t="b">
        <f t="shared" si="35"/>
        <v>1</v>
      </c>
    </row>
    <row r="750" spans="2:11">
      <c r="B750" s="23" t="s">
        <v>302</v>
      </c>
      <c r="C750" s="11" t="s">
        <v>314</v>
      </c>
      <c r="D750" s="11" t="s">
        <v>62</v>
      </c>
      <c r="E750" s="12">
        <v>34089.040000000001</v>
      </c>
      <c r="F750" s="65" t="b">
        <f t="shared" si="33"/>
        <v>1</v>
      </c>
      <c r="G750" s="16" t="s">
        <v>314</v>
      </c>
      <c r="H750" s="16" t="s">
        <v>62</v>
      </c>
      <c r="I750" s="66">
        <v>34089.040000000001</v>
      </c>
      <c r="J750" s="82" t="b">
        <f t="shared" si="34"/>
        <v>1</v>
      </c>
      <c r="K750" s="65" t="b">
        <f t="shared" si="35"/>
        <v>1</v>
      </c>
    </row>
    <row r="751" spans="2:11">
      <c r="B751" s="23" t="s">
        <v>302</v>
      </c>
      <c r="C751" s="11" t="s">
        <v>417</v>
      </c>
      <c r="D751" s="11" t="s">
        <v>312</v>
      </c>
      <c r="E751" s="12">
        <v>34500</v>
      </c>
      <c r="F751" s="65" t="b">
        <f t="shared" si="33"/>
        <v>1</v>
      </c>
      <c r="G751" s="16" t="s">
        <v>417</v>
      </c>
      <c r="H751" s="16" t="s">
        <v>312</v>
      </c>
      <c r="I751" s="66">
        <v>34500</v>
      </c>
      <c r="J751" s="82" t="b">
        <f t="shared" si="34"/>
        <v>1</v>
      </c>
      <c r="K751" s="65" t="b">
        <f t="shared" si="35"/>
        <v>1</v>
      </c>
    </row>
    <row r="752" spans="2:11">
      <c r="B752" s="23" t="s">
        <v>302</v>
      </c>
      <c r="C752" s="11" t="s">
        <v>717</v>
      </c>
      <c r="D752" s="11" t="s">
        <v>62</v>
      </c>
      <c r="E752" s="12">
        <v>33702.550000000003</v>
      </c>
      <c r="F752" s="65" t="b">
        <f t="shared" si="33"/>
        <v>1</v>
      </c>
      <c r="G752" s="16" t="s">
        <v>717</v>
      </c>
      <c r="H752" s="16" t="s">
        <v>62</v>
      </c>
      <c r="I752" s="66">
        <v>33702.550000000003</v>
      </c>
      <c r="J752" s="82" t="b">
        <f t="shared" si="34"/>
        <v>1</v>
      </c>
      <c r="K752" s="65" t="b">
        <f t="shared" si="35"/>
        <v>1</v>
      </c>
    </row>
    <row r="753" spans="2:11">
      <c r="B753" s="23" t="s">
        <v>319</v>
      </c>
      <c r="C753" s="11" t="s">
        <v>880</v>
      </c>
      <c r="D753" s="11" t="s">
        <v>164</v>
      </c>
      <c r="E753" s="12">
        <v>22000</v>
      </c>
      <c r="F753" s="65" t="b">
        <f t="shared" si="33"/>
        <v>1</v>
      </c>
      <c r="G753" s="16" t="s">
        <v>880</v>
      </c>
      <c r="H753" s="16" t="s">
        <v>164</v>
      </c>
      <c r="I753" s="66">
        <v>22000</v>
      </c>
      <c r="J753" s="82" t="b">
        <f t="shared" si="34"/>
        <v>1</v>
      </c>
      <c r="K753" s="65" t="b">
        <f t="shared" si="35"/>
        <v>1</v>
      </c>
    </row>
    <row r="754" spans="2:11">
      <c r="B754" s="23" t="s">
        <v>297</v>
      </c>
      <c r="C754" s="11" t="s">
        <v>503</v>
      </c>
      <c r="D754" s="11" t="s">
        <v>110</v>
      </c>
      <c r="E754" s="12">
        <v>34500</v>
      </c>
      <c r="F754" s="65" t="b">
        <f t="shared" si="33"/>
        <v>1</v>
      </c>
      <c r="G754" s="16" t="s">
        <v>503</v>
      </c>
      <c r="H754" s="16" t="s">
        <v>110</v>
      </c>
      <c r="I754" s="66">
        <v>34500</v>
      </c>
      <c r="J754" s="82" t="b">
        <f t="shared" si="34"/>
        <v>1</v>
      </c>
      <c r="K754" s="65" t="b">
        <f t="shared" si="35"/>
        <v>1</v>
      </c>
    </row>
    <row r="755" spans="2:11">
      <c r="B755" s="23" t="s">
        <v>594</v>
      </c>
      <c r="C755" s="11" t="s">
        <v>596</v>
      </c>
      <c r="D755" s="11" t="s">
        <v>103</v>
      </c>
      <c r="E755" s="12">
        <v>42966</v>
      </c>
      <c r="F755" s="65" t="b">
        <f t="shared" si="33"/>
        <v>1</v>
      </c>
      <c r="G755" s="16" t="s">
        <v>596</v>
      </c>
      <c r="H755" s="16" t="s">
        <v>103</v>
      </c>
      <c r="I755" s="66">
        <v>42966</v>
      </c>
      <c r="J755" s="82" t="b">
        <f t="shared" si="34"/>
        <v>1</v>
      </c>
      <c r="K755" s="65" t="b">
        <f t="shared" si="35"/>
        <v>1</v>
      </c>
    </row>
    <row r="756" spans="2:11">
      <c r="B756" s="23" t="s">
        <v>319</v>
      </c>
      <c r="C756" s="11" t="s">
        <v>779</v>
      </c>
      <c r="D756" s="11" t="s">
        <v>164</v>
      </c>
      <c r="E756" s="12">
        <v>22000</v>
      </c>
      <c r="F756" s="65" t="b">
        <f t="shared" si="33"/>
        <v>1</v>
      </c>
      <c r="G756" s="16" t="s">
        <v>779</v>
      </c>
      <c r="H756" s="16" t="s">
        <v>164</v>
      </c>
      <c r="I756" s="66">
        <v>22000</v>
      </c>
      <c r="J756" s="82" t="b">
        <f t="shared" si="34"/>
        <v>1</v>
      </c>
      <c r="K756" s="65" t="b">
        <f t="shared" si="35"/>
        <v>1</v>
      </c>
    </row>
    <row r="757" spans="2:11">
      <c r="B757" s="23" t="s">
        <v>302</v>
      </c>
      <c r="C757" s="11" t="s">
        <v>848</v>
      </c>
      <c r="D757" s="11" t="s">
        <v>62</v>
      </c>
      <c r="E757" s="12">
        <v>40000</v>
      </c>
      <c r="F757" s="65" t="b">
        <f t="shared" si="33"/>
        <v>1</v>
      </c>
      <c r="G757" s="16" t="s">
        <v>848</v>
      </c>
      <c r="H757" s="16" t="s">
        <v>62</v>
      </c>
      <c r="I757" s="66">
        <v>40000</v>
      </c>
      <c r="J757" s="82" t="b">
        <f t="shared" si="34"/>
        <v>1</v>
      </c>
      <c r="K757" s="65" t="b">
        <f t="shared" si="35"/>
        <v>1</v>
      </c>
    </row>
    <row r="758" spans="2:11">
      <c r="B758" s="23" t="s">
        <v>139</v>
      </c>
      <c r="C758" s="36" t="s">
        <v>176</v>
      </c>
      <c r="D758" s="36" t="s">
        <v>164</v>
      </c>
      <c r="E758" s="28">
        <v>22000</v>
      </c>
      <c r="F758" s="65" t="b">
        <f t="shared" si="33"/>
        <v>1</v>
      </c>
      <c r="G758" s="16" t="s">
        <v>176</v>
      </c>
      <c r="H758" s="16" t="s">
        <v>164</v>
      </c>
      <c r="I758" s="66">
        <v>22000</v>
      </c>
      <c r="J758" s="82" t="b">
        <f t="shared" si="34"/>
        <v>1</v>
      </c>
      <c r="K758" s="65" t="b">
        <f t="shared" si="35"/>
        <v>1</v>
      </c>
    </row>
    <row r="759" spans="2:11">
      <c r="B759" s="23" t="s">
        <v>319</v>
      </c>
      <c r="C759" s="11" t="s">
        <v>552</v>
      </c>
      <c r="D759" s="11" t="s">
        <v>164</v>
      </c>
      <c r="E759" s="12">
        <v>22000</v>
      </c>
      <c r="F759" s="65" t="b">
        <f t="shared" si="33"/>
        <v>1</v>
      </c>
      <c r="G759" s="16" t="s">
        <v>552</v>
      </c>
      <c r="H759" s="16" t="s">
        <v>164</v>
      </c>
      <c r="I759" s="66">
        <v>22000</v>
      </c>
      <c r="J759" s="82" t="b">
        <f t="shared" si="34"/>
        <v>1</v>
      </c>
      <c r="K759" s="65" t="b">
        <f t="shared" si="35"/>
        <v>1</v>
      </c>
    </row>
    <row r="760" spans="2:11">
      <c r="B760" s="23" t="s">
        <v>196</v>
      </c>
      <c r="C760" s="11" t="s">
        <v>199</v>
      </c>
      <c r="D760" s="11" t="s">
        <v>198</v>
      </c>
      <c r="E760" s="12">
        <v>22000</v>
      </c>
      <c r="F760" s="65" t="b">
        <f t="shared" si="33"/>
        <v>1</v>
      </c>
      <c r="G760" s="16" t="s">
        <v>199</v>
      </c>
      <c r="H760" s="16" t="s">
        <v>198</v>
      </c>
      <c r="I760" s="66">
        <v>22000</v>
      </c>
      <c r="J760" s="82" t="b">
        <f t="shared" si="34"/>
        <v>1</v>
      </c>
      <c r="K760" s="65" t="b">
        <f t="shared" si="35"/>
        <v>1</v>
      </c>
    </row>
    <row r="761" spans="2:11">
      <c r="B761" s="23" t="s">
        <v>391</v>
      </c>
      <c r="C761" s="11" t="s">
        <v>495</v>
      </c>
      <c r="D761" s="11" t="s">
        <v>204</v>
      </c>
      <c r="E761" s="12">
        <v>89100</v>
      </c>
      <c r="F761" s="65" t="b">
        <f t="shared" si="33"/>
        <v>1</v>
      </c>
      <c r="G761" s="16" t="s">
        <v>495</v>
      </c>
      <c r="H761" s="16" t="s">
        <v>204</v>
      </c>
      <c r="I761" s="66">
        <v>89100</v>
      </c>
      <c r="J761" s="82" t="b">
        <f t="shared" si="34"/>
        <v>1</v>
      </c>
      <c r="K761" s="65" t="b">
        <f t="shared" si="35"/>
        <v>1</v>
      </c>
    </row>
    <row r="762" spans="2:11">
      <c r="B762" s="23" t="s">
        <v>80</v>
      </c>
      <c r="C762" s="11" t="s">
        <v>86</v>
      </c>
      <c r="D762" s="11" t="s">
        <v>83</v>
      </c>
      <c r="E762" s="12">
        <v>65000</v>
      </c>
      <c r="F762" s="65" t="b">
        <f t="shared" si="33"/>
        <v>1</v>
      </c>
      <c r="G762" s="16" t="s">
        <v>86</v>
      </c>
      <c r="H762" s="16" t="s">
        <v>977</v>
      </c>
      <c r="I762" s="66">
        <v>65000</v>
      </c>
      <c r="J762" s="83" t="b">
        <f t="shared" si="34"/>
        <v>0</v>
      </c>
      <c r="K762" s="65" t="b">
        <f t="shared" si="35"/>
        <v>1</v>
      </c>
    </row>
    <row r="763" spans="2:11">
      <c r="B763" s="23" t="s">
        <v>126</v>
      </c>
      <c r="C763" s="11" t="s">
        <v>127</v>
      </c>
      <c r="D763" s="11" t="s">
        <v>128</v>
      </c>
      <c r="E763" s="12">
        <v>65000</v>
      </c>
      <c r="F763" s="65" t="b">
        <f t="shared" si="33"/>
        <v>1</v>
      </c>
      <c r="G763" s="16" t="s">
        <v>127</v>
      </c>
      <c r="H763" s="16" t="s">
        <v>1000</v>
      </c>
      <c r="I763" s="66">
        <v>65000</v>
      </c>
      <c r="J763" s="83" t="b">
        <f t="shared" si="34"/>
        <v>0</v>
      </c>
      <c r="K763" s="65" t="b">
        <f t="shared" si="35"/>
        <v>1</v>
      </c>
    </row>
    <row r="764" spans="2:11">
      <c r="B764" s="23" t="s">
        <v>319</v>
      </c>
      <c r="C764" s="11" t="s">
        <v>860</v>
      </c>
      <c r="D764" s="11" t="s">
        <v>330</v>
      </c>
      <c r="E764" s="12">
        <v>22000</v>
      </c>
      <c r="F764" s="65" t="b">
        <f t="shared" si="33"/>
        <v>1</v>
      </c>
      <c r="G764" s="16" t="s">
        <v>860</v>
      </c>
      <c r="H764" s="16" t="s">
        <v>330</v>
      </c>
      <c r="I764" s="66">
        <v>22000</v>
      </c>
      <c r="J764" s="82" t="b">
        <f t="shared" si="34"/>
        <v>1</v>
      </c>
      <c r="K764" s="65" t="b">
        <f t="shared" si="35"/>
        <v>1</v>
      </c>
    </row>
    <row r="765" spans="2:11">
      <c r="B765" s="23" t="s">
        <v>139</v>
      </c>
      <c r="C765" s="84" t="s">
        <v>156</v>
      </c>
      <c r="D765" s="84" t="s">
        <v>38</v>
      </c>
      <c r="E765" s="89">
        <v>40000</v>
      </c>
      <c r="F765" s="65" t="b">
        <f t="shared" si="33"/>
        <v>1</v>
      </c>
      <c r="G765" s="16" t="s">
        <v>156</v>
      </c>
      <c r="H765" s="16" t="s">
        <v>38</v>
      </c>
      <c r="I765" s="66">
        <v>40000</v>
      </c>
      <c r="J765" s="82" t="b">
        <f t="shared" si="34"/>
        <v>1</v>
      </c>
      <c r="K765" s="65" t="b">
        <f t="shared" si="35"/>
        <v>1</v>
      </c>
    </row>
    <row r="766" spans="2:11">
      <c r="B766" s="23" t="s">
        <v>361</v>
      </c>
      <c r="C766" s="11" t="s">
        <v>913</v>
      </c>
      <c r="D766" s="11" t="s">
        <v>312</v>
      </c>
      <c r="E766" s="12">
        <v>34500</v>
      </c>
      <c r="F766" s="65" t="b">
        <f t="shared" si="33"/>
        <v>1</v>
      </c>
      <c r="G766" s="16" t="s">
        <v>913</v>
      </c>
      <c r="H766" s="16" t="s">
        <v>312</v>
      </c>
      <c r="I766" s="66">
        <v>34500</v>
      </c>
      <c r="J766" s="82" t="b">
        <f t="shared" si="34"/>
        <v>1</v>
      </c>
      <c r="K766" s="65" t="b">
        <f t="shared" si="35"/>
        <v>1</v>
      </c>
    </row>
    <row r="767" spans="2:11">
      <c r="B767" s="23" t="s">
        <v>319</v>
      </c>
      <c r="C767" s="11" t="s">
        <v>449</v>
      </c>
      <c r="D767" s="11" t="s">
        <v>164</v>
      </c>
      <c r="E767" s="12">
        <v>22000</v>
      </c>
      <c r="F767" s="65" t="b">
        <f t="shared" si="33"/>
        <v>1</v>
      </c>
      <c r="G767" s="16" t="s">
        <v>449</v>
      </c>
      <c r="H767" s="16" t="s">
        <v>164</v>
      </c>
      <c r="I767" s="66">
        <v>22000</v>
      </c>
      <c r="J767" s="82" t="b">
        <f t="shared" si="34"/>
        <v>1</v>
      </c>
      <c r="K767" s="65" t="b">
        <f t="shared" si="35"/>
        <v>1</v>
      </c>
    </row>
    <row r="768" spans="2:11">
      <c r="B768" s="23" t="s">
        <v>283</v>
      </c>
      <c r="C768" s="36" t="s">
        <v>284</v>
      </c>
      <c r="D768" s="36" t="s">
        <v>62</v>
      </c>
      <c r="E768" s="28">
        <v>45000</v>
      </c>
      <c r="F768" s="65" t="b">
        <f t="shared" si="33"/>
        <v>1</v>
      </c>
      <c r="G768" s="16" t="s">
        <v>284</v>
      </c>
      <c r="H768" s="16" t="s">
        <v>62</v>
      </c>
      <c r="I768" s="66">
        <v>45000</v>
      </c>
      <c r="J768" s="82" t="b">
        <f t="shared" si="34"/>
        <v>1</v>
      </c>
      <c r="K768" s="65" t="b">
        <f t="shared" si="35"/>
        <v>1</v>
      </c>
    </row>
    <row r="769" spans="2:11">
      <c r="B769" s="23" t="s">
        <v>319</v>
      </c>
      <c r="C769" s="11" t="s">
        <v>553</v>
      </c>
      <c r="D769" s="11" t="s">
        <v>164</v>
      </c>
      <c r="E769" s="12">
        <v>22000</v>
      </c>
      <c r="F769" s="65" t="b">
        <f t="shared" si="33"/>
        <v>1</v>
      </c>
      <c r="G769" s="16" t="s">
        <v>553</v>
      </c>
      <c r="H769" s="16" t="s">
        <v>164</v>
      </c>
      <c r="I769" s="66">
        <v>22000</v>
      </c>
      <c r="J769" s="82" t="b">
        <f t="shared" si="34"/>
        <v>1</v>
      </c>
      <c r="K769" s="65" t="b">
        <f t="shared" si="35"/>
        <v>1</v>
      </c>
    </row>
    <row r="770" spans="2:11">
      <c r="B770" s="23" t="s">
        <v>319</v>
      </c>
      <c r="C770" s="11" t="s">
        <v>771</v>
      </c>
      <c r="D770" s="11" t="s">
        <v>164</v>
      </c>
      <c r="E770" s="12">
        <v>22000</v>
      </c>
      <c r="F770" s="65" t="b">
        <f t="shared" si="33"/>
        <v>1</v>
      </c>
      <c r="G770" s="16" t="s">
        <v>771</v>
      </c>
      <c r="H770" s="16" t="s">
        <v>164</v>
      </c>
      <c r="I770" s="66">
        <v>22000</v>
      </c>
      <c r="J770" s="82" t="b">
        <f t="shared" si="34"/>
        <v>1</v>
      </c>
      <c r="K770" s="65" t="b">
        <f t="shared" si="35"/>
        <v>1</v>
      </c>
    </row>
    <row r="771" spans="2:11">
      <c r="B771" s="23" t="s">
        <v>361</v>
      </c>
      <c r="C771" s="36" t="s">
        <v>687</v>
      </c>
      <c r="D771" s="36" t="s">
        <v>365</v>
      </c>
      <c r="E771" s="28">
        <v>38758.720000000001</v>
      </c>
      <c r="F771" s="65" t="b">
        <f t="shared" ref="F771:F775" si="36">G771=C771</f>
        <v>1</v>
      </c>
      <c r="G771" s="16" t="s">
        <v>687</v>
      </c>
      <c r="H771" s="16" t="s">
        <v>365</v>
      </c>
      <c r="I771" s="66">
        <v>38758.720000000001</v>
      </c>
      <c r="J771" s="82" t="b">
        <f t="shared" ref="J771:J775" si="37">H771=D771</f>
        <v>1</v>
      </c>
      <c r="K771" s="65" t="b">
        <f t="shared" ref="K771:K775" si="38">I771=E771</f>
        <v>1</v>
      </c>
    </row>
    <row r="772" spans="2:11">
      <c r="B772" s="23" t="s">
        <v>319</v>
      </c>
      <c r="C772" s="36" t="s">
        <v>320</v>
      </c>
      <c r="D772" s="36" t="s">
        <v>954</v>
      </c>
      <c r="E772" s="28">
        <v>75000</v>
      </c>
      <c r="F772" s="65" t="b">
        <f t="shared" si="36"/>
        <v>1</v>
      </c>
      <c r="G772" s="36" t="s">
        <v>320</v>
      </c>
      <c r="H772" s="16" t="s">
        <v>997</v>
      </c>
      <c r="I772" s="66">
        <v>75000</v>
      </c>
      <c r="J772" s="83" t="b">
        <f t="shared" si="37"/>
        <v>0</v>
      </c>
      <c r="K772" s="65" t="b">
        <f t="shared" si="38"/>
        <v>1</v>
      </c>
    </row>
    <row r="773" spans="2:11">
      <c r="B773" s="23" t="s">
        <v>391</v>
      </c>
      <c r="C773" s="11" t="s">
        <v>701</v>
      </c>
      <c r="D773" s="11" t="s">
        <v>312</v>
      </c>
      <c r="E773" s="12">
        <v>34500</v>
      </c>
      <c r="F773" s="65" t="b">
        <f t="shared" si="36"/>
        <v>1</v>
      </c>
      <c r="G773" s="16" t="s">
        <v>701</v>
      </c>
      <c r="H773" s="16" t="s">
        <v>312</v>
      </c>
      <c r="I773" s="66">
        <v>34500</v>
      </c>
      <c r="J773" s="82" t="b">
        <f t="shared" si="37"/>
        <v>1</v>
      </c>
      <c r="K773" s="65" t="b">
        <f t="shared" si="38"/>
        <v>1</v>
      </c>
    </row>
    <row r="774" spans="2:11">
      <c r="B774" s="23" t="s">
        <v>391</v>
      </c>
      <c r="C774" s="36" t="s">
        <v>839</v>
      </c>
      <c r="D774" s="36" t="s">
        <v>204</v>
      </c>
      <c r="E774" s="28">
        <v>89100</v>
      </c>
      <c r="F774" s="65" t="b">
        <f t="shared" si="36"/>
        <v>1</v>
      </c>
      <c r="G774" s="16" t="s">
        <v>839</v>
      </c>
      <c r="H774" s="16" t="s">
        <v>204</v>
      </c>
      <c r="I774" s="66">
        <v>89100</v>
      </c>
      <c r="J774" s="82" t="b">
        <f t="shared" si="37"/>
        <v>1</v>
      </c>
      <c r="K774" s="65" t="b">
        <f t="shared" si="38"/>
        <v>1</v>
      </c>
    </row>
    <row r="775" spans="2:11">
      <c r="B775" s="23" t="s">
        <v>594</v>
      </c>
      <c r="C775" s="11" t="s">
        <v>599</v>
      </c>
      <c r="D775" s="11" t="s">
        <v>598</v>
      </c>
      <c r="E775" s="12">
        <v>30000</v>
      </c>
      <c r="F775" s="65" t="b">
        <f t="shared" si="36"/>
        <v>1</v>
      </c>
      <c r="G775" s="16" t="s">
        <v>599</v>
      </c>
      <c r="H775" s="16" t="s">
        <v>598</v>
      </c>
      <c r="I775" s="66">
        <v>30000</v>
      </c>
      <c r="J775" s="82" t="b">
        <f t="shared" si="37"/>
        <v>1</v>
      </c>
      <c r="K775" s="65" t="b">
        <f t="shared" si="38"/>
        <v>1</v>
      </c>
    </row>
    <row r="776" spans="2:11" ht="12.75">
      <c r="E776" s="8">
        <f>SUM(E2:E775)</f>
        <v>37332378.359999999</v>
      </c>
      <c r="I776" s="67">
        <f>SUM(I2:I775)</f>
        <v>37363878.359999999</v>
      </c>
    </row>
    <row r="778" spans="2:11">
      <c r="I778" s="68">
        <f>+I776-E776</f>
        <v>31500</v>
      </c>
    </row>
  </sheetData>
  <sortState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MARZO 2022</vt:lpstr>
      <vt:lpstr>Hoja2</vt:lpstr>
      <vt:lpstr>'NOMBRADO MARZO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2022-03-29T15:36:10Z</dcterms:modified>
  <cp:category/>
  <cp:contentStatus/>
</cp:coreProperties>
</file>