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glenys.delgado\Documents\AÑO 2021\NOMINA DEL PORTAL TRANSPARENCIA\NOMINAS DEL PORTAL TRANSPARENCIA - AGOSTO 2021\"/>
    </mc:Choice>
  </mc:AlternateContent>
  <bookViews>
    <workbookView xWindow="0" yWindow="0" windowWidth="28800" windowHeight="12300"/>
  </bookViews>
  <sheets>
    <sheet name="Contrat en cargos carrera" sheetId="5" r:id="rId1"/>
    <sheet name="Hoja1" sheetId="6" r:id="rId2"/>
  </sheets>
  <definedNames>
    <definedName name="_xlnm.Print_Titles" localSheetId="0">'Contrat en cargos carrera'!$1:$15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27" i="5" l="1"/>
  <c r="O42" i="5"/>
  <c r="O107" i="5"/>
  <c r="M105" i="5"/>
  <c r="M65" i="5"/>
  <c r="M127" i="5"/>
  <c r="M136" i="5"/>
  <c r="M143" i="5"/>
  <c r="M149" i="5"/>
  <c r="M19" i="5"/>
  <c r="M21" i="5"/>
  <c r="M22" i="5"/>
  <c r="M25" i="5"/>
  <c r="M27" i="5"/>
  <c r="M29" i="5"/>
  <c r="M30" i="5"/>
  <c r="M32" i="5"/>
  <c r="M33" i="5"/>
  <c r="M35" i="5"/>
  <c r="M37" i="5"/>
  <c r="M38" i="5"/>
  <c r="M40" i="5"/>
  <c r="M42" i="5"/>
  <c r="M48" i="5"/>
  <c r="M47" i="5"/>
  <c r="M46" i="5"/>
  <c r="M45" i="5"/>
  <c r="M44" i="5"/>
  <c r="M53" i="5"/>
  <c r="M52" i="5"/>
  <c r="M51" i="5"/>
  <c r="M55" i="5"/>
  <c r="M56" i="5"/>
  <c r="M57" i="5"/>
  <c r="M61" i="5"/>
  <c r="M63" i="5"/>
  <c r="M64" i="5"/>
  <c r="M67" i="5"/>
  <c r="M68" i="5"/>
  <c r="M72" i="5"/>
  <c r="M71" i="5"/>
  <c r="M74" i="5"/>
  <c r="M76" i="5"/>
  <c r="M78" i="5"/>
  <c r="M79" i="5"/>
  <c r="M81" i="5"/>
  <c r="M82" i="5"/>
  <c r="M84" i="5"/>
  <c r="M85" i="5"/>
  <c r="M88" i="5"/>
  <c r="M89" i="5"/>
  <c r="M87" i="5"/>
  <c r="M91" i="5"/>
  <c r="M92" i="5"/>
  <c r="M96" i="5"/>
  <c r="M98" i="5"/>
  <c r="M100" i="5"/>
  <c r="M102" i="5"/>
  <c r="M103" i="5"/>
  <c r="M107" i="5"/>
  <c r="M108" i="5"/>
  <c r="M114" i="5"/>
  <c r="M119" i="5"/>
  <c r="M123" i="5"/>
  <c r="M124" i="5"/>
  <c r="M125" i="5"/>
  <c r="M130" i="5"/>
  <c r="M140" i="5"/>
  <c r="M147" i="5"/>
  <c r="M152" i="5"/>
  <c r="M157" i="5"/>
  <c r="L161" i="5"/>
  <c r="L19" i="5"/>
  <c r="N27" i="5"/>
  <c r="K27" i="5"/>
  <c r="N42" i="5"/>
  <c r="K42" i="5"/>
  <c r="N107" i="5"/>
  <c r="K107" i="5"/>
  <c r="N78" i="5"/>
  <c r="K78" i="5"/>
  <c r="O78" i="5"/>
  <c r="L78" i="5"/>
  <c r="K87" i="5"/>
  <c r="S87" i="5" s="1"/>
  <c r="U87" i="5" s="1"/>
  <c r="N87" i="5"/>
  <c r="O87" i="5"/>
  <c r="L87" i="5"/>
  <c r="N35" i="5"/>
  <c r="S35" i="5" s="1"/>
  <c r="K35" i="5"/>
  <c r="O35" i="5"/>
  <c r="L35" i="5"/>
  <c r="K138" i="5"/>
  <c r="N138" i="5"/>
  <c r="M138" i="5"/>
  <c r="O138" i="5"/>
  <c r="L138" i="5"/>
  <c r="N47" i="5"/>
  <c r="K47" i="5"/>
  <c r="O47" i="5"/>
  <c r="L47" i="5"/>
  <c r="N40" i="5"/>
  <c r="K40" i="5"/>
  <c r="S40" i="5" s="1"/>
  <c r="U40" i="5" s="1"/>
  <c r="O40" i="5"/>
  <c r="L40" i="5"/>
  <c r="T78" i="5" l="1"/>
  <c r="T87" i="5"/>
  <c r="S47" i="5"/>
  <c r="U47" i="5" s="1"/>
  <c r="T138" i="5"/>
  <c r="S138" i="5"/>
  <c r="U138" i="5" s="1"/>
  <c r="S78" i="5"/>
  <c r="U78" i="5" s="1"/>
  <c r="Q78" i="5"/>
  <c r="Q87" i="5"/>
  <c r="T47" i="5"/>
  <c r="T35" i="5"/>
  <c r="Q40" i="5"/>
  <c r="Q35" i="5"/>
  <c r="Q138" i="5"/>
  <c r="Q47" i="5"/>
  <c r="T40" i="5"/>
  <c r="S160" i="5"/>
  <c r="O76" i="5"/>
  <c r="A19" i="5"/>
  <c r="A21" i="5" s="1"/>
  <c r="A22" i="5" s="1"/>
  <c r="A23" i="5" s="1"/>
  <c r="A25" i="5" s="1"/>
  <c r="A27" i="5" s="1"/>
  <c r="A29" i="5" s="1"/>
  <c r="A30" i="5" s="1"/>
  <c r="A32" i="5" s="1"/>
  <c r="A33" i="5" s="1"/>
  <c r="S140" i="5"/>
  <c r="O140" i="5"/>
  <c r="L140" i="5"/>
  <c r="S29" i="5"/>
  <c r="O29" i="5"/>
  <c r="L29" i="5"/>
  <c r="S30" i="5"/>
  <c r="O30" i="5"/>
  <c r="L30" i="5"/>
  <c r="M154" i="5"/>
  <c r="M109" i="5"/>
  <c r="I161" i="5"/>
  <c r="J161" i="5"/>
  <c r="K161" i="5"/>
  <c r="N161" i="5"/>
  <c r="P161" i="5"/>
  <c r="R161" i="5"/>
  <c r="H161" i="5"/>
  <c r="O160" i="5"/>
  <c r="S158" i="5"/>
  <c r="O158" i="5"/>
  <c r="S157" i="5"/>
  <c r="O157" i="5"/>
  <c r="M160" i="5"/>
  <c r="L160" i="5"/>
  <c r="M158" i="5"/>
  <c r="L158" i="5"/>
  <c r="L157" i="5"/>
  <c r="S154" i="5"/>
  <c r="S152" i="5"/>
  <c r="O154" i="5"/>
  <c r="O152" i="5"/>
  <c r="L154" i="5"/>
  <c r="L152" i="5"/>
  <c r="O149" i="5"/>
  <c r="O147" i="5"/>
  <c r="L149" i="5"/>
  <c r="L147" i="5"/>
  <c r="S149" i="5"/>
  <c r="S147" i="5"/>
  <c r="S145" i="5"/>
  <c r="O145" i="5"/>
  <c r="M145" i="5"/>
  <c r="L145" i="5"/>
  <c r="S143" i="5"/>
  <c r="L143" i="5"/>
  <c r="O143" i="5"/>
  <c r="S136" i="5"/>
  <c r="O136" i="5"/>
  <c r="L136" i="5"/>
  <c r="S132" i="5"/>
  <c r="O132" i="5"/>
  <c r="S134" i="5"/>
  <c r="O134" i="5"/>
  <c r="S133" i="5"/>
  <c r="O133" i="5"/>
  <c r="M132" i="5"/>
  <c r="L132" i="5"/>
  <c r="M134" i="5"/>
  <c r="L134" i="5"/>
  <c r="M133" i="5"/>
  <c r="L133" i="5"/>
  <c r="S130" i="5"/>
  <c r="O130" i="5"/>
  <c r="L130" i="5"/>
  <c r="S127" i="5"/>
  <c r="S125" i="5"/>
  <c r="S124" i="5"/>
  <c r="S123" i="5"/>
  <c r="O127" i="5"/>
  <c r="O125" i="5"/>
  <c r="O124" i="5"/>
  <c r="O123" i="5"/>
  <c r="L127" i="5"/>
  <c r="L125" i="5"/>
  <c r="L124" i="5"/>
  <c r="L123" i="5"/>
  <c r="S120" i="5"/>
  <c r="S119" i="5"/>
  <c r="S116" i="5"/>
  <c r="S117" i="5"/>
  <c r="S114" i="5"/>
  <c r="S112" i="5"/>
  <c r="O120" i="5"/>
  <c r="O119" i="5"/>
  <c r="O116" i="5"/>
  <c r="O117" i="5"/>
  <c r="O114" i="5"/>
  <c r="O112" i="5"/>
  <c r="M120" i="5"/>
  <c r="L120" i="5"/>
  <c r="L119" i="5"/>
  <c r="M116" i="5"/>
  <c r="L116" i="5"/>
  <c r="M117" i="5"/>
  <c r="L117" i="5"/>
  <c r="L114" i="5"/>
  <c r="M112" i="5"/>
  <c r="L112" i="5"/>
  <c r="S33" i="5"/>
  <c r="O33" i="5"/>
  <c r="L33" i="5"/>
  <c r="S72" i="5"/>
  <c r="O72" i="5"/>
  <c r="L72" i="5"/>
  <c r="Q160" i="5" l="1"/>
  <c r="A35" i="5"/>
  <c r="A37" i="5" s="1"/>
  <c r="A38" i="5" s="1"/>
  <c r="A40" i="5" s="1"/>
  <c r="A42" i="5" s="1"/>
  <c r="A44" i="5" s="1"/>
  <c r="A45" i="5" s="1"/>
  <c r="A46" i="5" s="1"/>
  <c r="Q140" i="5"/>
  <c r="T140" i="5"/>
  <c r="T29" i="5"/>
  <c r="Q29" i="5"/>
  <c r="T30" i="5"/>
  <c r="Q30" i="5"/>
  <c r="Q152" i="5"/>
  <c r="Q119" i="5"/>
  <c r="T154" i="5"/>
  <c r="Q154" i="5"/>
  <c r="T152" i="5"/>
  <c r="T147" i="5"/>
  <c r="T157" i="5"/>
  <c r="Q120" i="5"/>
  <c r="T158" i="5"/>
  <c r="T160" i="5"/>
  <c r="Q158" i="5"/>
  <c r="Q157" i="5"/>
  <c r="Q143" i="5"/>
  <c r="Q112" i="5"/>
  <c r="T149" i="5"/>
  <c r="Q149" i="5"/>
  <c r="Q147" i="5"/>
  <c r="Q117" i="5"/>
  <c r="Q124" i="5"/>
  <c r="Q125" i="5"/>
  <c r="Q130" i="5"/>
  <c r="Q134" i="5"/>
  <c r="T134" i="5"/>
  <c r="T143" i="5"/>
  <c r="Q116" i="5"/>
  <c r="T112" i="5"/>
  <c r="T114" i="5"/>
  <c r="Q123" i="5"/>
  <c r="Q127" i="5"/>
  <c r="T124" i="5"/>
  <c r="T132" i="5"/>
  <c r="T116" i="5"/>
  <c r="T120" i="5"/>
  <c r="T123" i="5"/>
  <c r="T130" i="5"/>
  <c r="T145" i="5"/>
  <c r="T125" i="5"/>
  <c r="Q133" i="5"/>
  <c r="Q145" i="5"/>
  <c r="Q114" i="5"/>
  <c r="T119" i="5"/>
  <c r="T117" i="5"/>
  <c r="T127" i="5"/>
  <c r="T133" i="5"/>
  <c r="T136" i="5"/>
  <c r="Q136" i="5"/>
  <c r="Q132" i="5"/>
  <c r="Q33" i="5"/>
  <c r="T33" i="5"/>
  <c r="Q72" i="5"/>
  <c r="T72" i="5"/>
  <c r="S59" i="5"/>
  <c r="O59" i="5"/>
  <c r="M59" i="5"/>
  <c r="L59" i="5"/>
  <c r="S58" i="5"/>
  <c r="O58" i="5"/>
  <c r="M58" i="5"/>
  <c r="L58" i="5"/>
  <c r="S57" i="5"/>
  <c r="O57" i="5"/>
  <c r="L57" i="5"/>
  <c r="S56" i="5"/>
  <c r="O56" i="5"/>
  <c r="L56" i="5"/>
  <c r="S55" i="5"/>
  <c r="O55" i="5"/>
  <c r="L55" i="5"/>
  <c r="S61" i="5"/>
  <c r="S52" i="5"/>
  <c r="S105" i="5"/>
  <c r="S84" i="5"/>
  <c r="S68" i="5"/>
  <c r="S100" i="5"/>
  <c r="S103" i="5"/>
  <c r="S89" i="5"/>
  <c r="S53" i="5"/>
  <c r="S88" i="5"/>
  <c r="S22" i="5"/>
  <c r="S85" i="5"/>
  <c r="S38" i="5"/>
  <c r="S79" i="5"/>
  <c r="S25" i="5"/>
  <c r="S17" i="5"/>
  <c r="S19" i="5"/>
  <c r="S92" i="5"/>
  <c r="S93" i="5"/>
  <c r="S82" i="5"/>
  <c r="S102" i="5"/>
  <c r="S81" i="5"/>
  <c r="S96" i="5"/>
  <c r="S108" i="5"/>
  <c r="S71" i="5"/>
  <c r="S91" i="5"/>
  <c r="S37" i="5"/>
  <c r="S98" i="5"/>
  <c r="S27" i="5"/>
  <c r="U27" i="5" s="1"/>
  <c r="S107" i="5"/>
  <c r="U107" i="5" s="1"/>
  <c r="S42" i="5"/>
  <c r="U42" i="5" s="1"/>
  <c r="S49" i="5"/>
  <c r="S76" i="5"/>
  <c r="S45" i="5"/>
  <c r="S109" i="5"/>
  <c r="S32" i="5"/>
  <c r="S67" i="5"/>
  <c r="S46" i="5"/>
  <c r="S21" i="5"/>
  <c r="S44" i="5"/>
  <c r="S74" i="5"/>
  <c r="S48" i="5"/>
  <c r="S63" i="5"/>
  <c r="S64" i="5"/>
  <c r="S65" i="5"/>
  <c r="S23" i="5"/>
  <c r="S69" i="5"/>
  <c r="S94" i="5"/>
  <c r="S51" i="5"/>
  <c r="O61" i="5"/>
  <c r="O52" i="5"/>
  <c r="O105" i="5"/>
  <c r="O84" i="5"/>
  <c r="O68" i="5"/>
  <c r="O100" i="5"/>
  <c r="O103" i="5"/>
  <c r="O89" i="5"/>
  <c r="O53" i="5"/>
  <c r="O88" i="5"/>
  <c r="O22" i="5"/>
  <c r="O85" i="5"/>
  <c r="O38" i="5"/>
  <c r="O79" i="5"/>
  <c r="O25" i="5"/>
  <c r="O17" i="5"/>
  <c r="O19" i="5"/>
  <c r="O92" i="5"/>
  <c r="O93" i="5"/>
  <c r="O82" i="5"/>
  <c r="O102" i="5"/>
  <c r="O81" i="5"/>
  <c r="O96" i="5"/>
  <c r="O108" i="5"/>
  <c r="O71" i="5"/>
  <c r="O91" i="5"/>
  <c r="O37" i="5"/>
  <c r="O98" i="5"/>
  <c r="O49" i="5"/>
  <c r="O45" i="5"/>
  <c r="O109" i="5"/>
  <c r="O32" i="5"/>
  <c r="O67" i="5"/>
  <c r="O46" i="5"/>
  <c r="O21" i="5"/>
  <c r="O44" i="5"/>
  <c r="O74" i="5"/>
  <c r="O48" i="5"/>
  <c r="O63" i="5"/>
  <c r="O64" i="5"/>
  <c r="O65" i="5"/>
  <c r="O23" i="5"/>
  <c r="O69" i="5"/>
  <c r="O94" i="5"/>
  <c r="O51" i="5"/>
  <c r="M17" i="5"/>
  <c r="M93" i="5"/>
  <c r="M49" i="5"/>
  <c r="M23" i="5"/>
  <c r="M69" i="5"/>
  <c r="M94" i="5"/>
  <c r="L61" i="5"/>
  <c r="L52" i="5"/>
  <c r="L105" i="5"/>
  <c r="L84" i="5"/>
  <c r="L68" i="5"/>
  <c r="L100" i="5"/>
  <c r="L103" i="5"/>
  <c r="L89" i="5"/>
  <c r="L53" i="5"/>
  <c r="L88" i="5"/>
  <c r="L22" i="5"/>
  <c r="L85" i="5"/>
  <c r="L38" i="5"/>
  <c r="L79" i="5"/>
  <c r="L25" i="5"/>
  <c r="L17" i="5"/>
  <c r="L92" i="5"/>
  <c r="L93" i="5"/>
  <c r="L82" i="5"/>
  <c r="L102" i="5"/>
  <c r="L81" i="5"/>
  <c r="L96" i="5"/>
  <c r="L108" i="5"/>
  <c r="L71" i="5"/>
  <c r="L91" i="5"/>
  <c r="L37" i="5"/>
  <c r="L98" i="5"/>
  <c r="L27" i="5"/>
  <c r="L107" i="5"/>
  <c r="L42" i="5"/>
  <c r="L49" i="5"/>
  <c r="L76" i="5"/>
  <c r="L45" i="5"/>
  <c r="L109" i="5"/>
  <c r="L32" i="5"/>
  <c r="L67" i="5"/>
  <c r="L46" i="5"/>
  <c r="L21" i="5"/>
  <c r="L44" i="5"/>
  <c r="L74" i="5"/>
  <c r="L48" i="5"/>
  <c r="L63" i="5"/>
  <c r="L64" i="5"/>
  <c r="L65" i="5"/>
  <c r="L23" i="5"/>
  <c r="L69" i="5"/>
  <c r="L94" i="5"/>
  <c r="L51" i="5"/>
  <c r="U161" i="5" l="1"/>
  <c r="A47" i="5"/>
  <c r="A48" i="5" s="1"/>
  <c r="A49" i="5" s="1"/>
  <c r="A51" i="5" s="1"/>
  <c r="A52" i="5" s="1"/>
  <c r="A53" i="5" s="1"/>
  <c r="A55" i="5" s="1"/>
  <c r="A56" i="5" s="1"/>
  <c r="A57" i="5" s="1"/>
  <c r="A58" i="5" s="1"/>
  <c r="A59" i="5" s="1"/>
  <c r="A61" i="5" s="1"/>
  <c r="A63" i="5" s="1"/>
  <c r="A64" i="5" s="1"/>
  <c r="A65" i="5" s="1"/>
  <c r="A67" i="5" s="1"/>
  <c r="A68" i="5" s="1"/>
  <c r="A69" i="5" s="1"/>
  <c r="A71" i="5" s="1"/>
  <c r="A72" i="5" s="1"/>
  <c r="A74" i="5" s="1"/>
  <c r="A76" i="5" s="1"/>
  <c r="M161" i="5"/>
  <c r="S161" i="5"/>
  <c r="O161" i="5"/>
  <c r="Q58" i="5"/>
  <c r="T59" i="5"/>
  <c r="T55" i="5"/>
  <c r="Q55" i="5"/>
  <c r="T58" i="5"/>
  <c r="T57" i="5"/>
  <c r="Q59" i="5"/>
  <c r="T56" i="5"/>
  <c r="Q56" i="5"/>
  <c r="Q57" i="5"/>
  <c r="Q49" i="5"/>
  <c r="Q81" i="5"/>
  <c r="Q67" i="5"/>
  <c r="Q93" i="5"/>
  <c r="Q79" i="5"/>
  <c r="Q53" i="5"/>
  <c r="Q48" i="5"/>
  <c r="T108" i="5"/>
  <c r="T82" i="5"/>
  <c r="T17" i="5"/>
  <c r="T22" i="5"/>
  <c r="T68" i="5"/>
  <c r="Q98" i="5"/>
  <c r="Q96" i="5"/>
  <c r="Q25" i="5"/>
  <c r="Q88" i="5"/>
  <c r="Q84" i="5"/>
  <c r="T94" i="5"/>
  <c r="T63" i="5"/>
  <c r="T21" i="5"/>
  <c r="T76" i="5"/>
  <c r="Q69" i="5"/>
  <c r="Q46" i="5"/>
  <c r="Q51" i="5"/>
  <c r="Q64" i="5"/>
  <c r="Q44" i="5"/>
  <c r="Q45" i="5"/>
  <c r="Q27" i="5"/>
  <c r="Q71" i="5"/>
  <c r="Q19" i="5"/>
  <c r="Q85" i="5"/>
  <c r="Q100" i="5"/>
  <c r="T74" i="5"/>
  <c r="T32" i="5"/>
  <c r="T42" i="5"/>
  <c r="T37" i="5"/>
  <c r="T102" i="5"/>
  <c r="T92" i="5"/>
  <c r="T89" i="5"/>
  <c r="T105" i="5"/>
  <c r="Q94" i="5"/>
  <c r="Q63" i="5"/>
  <c r="Q21" i="5"/>
  <c r="Q76" i="5"/>
  <c r="Q108" i="5"/>
  <c r="Q82" i="5"/>
  <c r="Q17" i="5"/>
  <c r="Q22" i="5"/>
  <c r="Q68" i="5"/>
  <c r="T51" i="5"/>
  <c r="T64" i="5"/>
  <c r="T44" i="5"/>
  <c r="T45" i="5"/>
  <c r="T27" i="5"/>
  <c r="T71" i="5"/>
  <c r="T19" i="5"/>
  <c r="T23" i="5"/>
  <c r="T65" i="5"/>
  <c r="T109" i="5"/>
  <c r="T107" i="5"/>
  <c r="T91" i="5"/>
  <c r="T38" i="5"/>
  <c r="T103" i="5"/>
  <c r="T52" i="5"/>
  <c r="T61" i="5"/>
  <c r="T85" i="5"/>
  <c r="T100" i="5"/>
  <c r="T69" i="5"/>
  <c r="T48" i="5"/>
  <c r="T46" i="5"/>
  <c r="T98" i="5"/>
  <c r="T96" i="5"/>
  <c r="T25" i="5"/>
  <c r="T88" i="5"/>
  <c r="T84" i="5"/>
  <c r="Q23" i="5"/>
  <c r="Q65" i="5"/>
  <c r="Q109" i="5"/>
  <c r="Q107" i="5"/>
  <c r="Q91" i="5"/>
  <c r="Q38" i="5"/>
  <c r="Q103" i="5"/>
  <c r="Q52" i="5"/>
  <c r="Q61" i="5"/>
  <c r="Q74" i="5"/>
  <c r="Q32" i="5"/>
  <c r="Q42" i="5"/>
  <c r="Q37" i="5"/>
  <c r="Q102" i="5"/>
  <c r="Q92" i="5"/>
  <c r="Q89" i="5"/>
  <c r="Q105" i="5"/>
  <c r="T67" i="5"/>
  <c r="T49" i="5"/>
  <c r="T81" i="5"/>
  <c r="T93" i="5"/>
  <c r="T79" i="5"/>
  <c r="T53" i="5"/>
  <c r="A82" i="5" l="1"/>
  <c r="A84" i="5" s="1"/>
  <c r="A85" i="5" s="1"/>
  <c r="A87" i="5" s="1"/>
  <c r="A88" i="5" s="1"/>
  <c r="A89" i="5" s="1"/>
  <c r="A91" i="5" s="1"/>
  <c r="A92" i="5" s="1"/>
  <c r="A93" i="5" s="1"/>
  <c r="A94" i="5" s="1"/>
  <c r="A96" i="5" s="1"/>
  <c r="A98" i="5" s="1"/>
  <c r="A100" i="5" s="1"/>
  <c r="A102" i="5" s="1"/>
  <c r="A103" i="5" s="1"/>
  <c r="A105" i="5" s="1"/>
  <c r="A107" i="5" s="1"/>
  <c r="A108" i="5" s="1"/>
  <c r="A109" i="5" s="1"/>
  <c r="A112" i="5" s="1"/>
  <c r="A114" i="5" s="1"/>
  <c r="A116" i="5" s="1"/>
  <c r="A117" i="5" s="1"/>
  <c r="A119" i="5" s="1"/>
  <c r="A120" i="5" s="1"/>
  <c r="A123" i="5" s="1"/>
  <c r="A124" i="5" s="1"/>
  <c r="A125" i="5" s="1"/>
  <c r="A127" i="5" s="1"/>
  <c r="A130" i="5" s="1"/>
  <c r="A132" i="5" s="1"/>
  <c r="A133" i="5" s="1"/>
  <c r="A134" i="5" s="1"/>
  <c r="A136" i="5" s="1"/>
  <c r="A138" i="5" s="1"/>
  <c r="A140" i="5" s="1"/>
  <c r="A143" i="5" s="1"/>
  <c r="A145" i="5" s="1"/>
  <c r="A147" i="5" s="1"/>
  <c r="A149" i="5" s="1"/>
  <c r="A152" i="5" s="1"/>
  <c r="A154" i="5" s="1"/>
  <c r="A157" i="5" s="1"/>
  <c r="A158" i="5" s="1"/>
  <c r="A160" i="5" s="1"/>
  <c r="A78" i="5"/>
  <c r="A79" i="5" s="1"/>
  <c r="A81" i="5" s="1"/>
  <c r="T161" i="5"/>
  <c r="Q161" i="5"/>
</calcChain>
</file>

<file path=xl/sharedStrings.xml><?xml version="1.0" encoding="utf-8"?>
<sst xmlns="http://schemas.openxmlformats.org/spreadsheetml/2006/main" count="445" uniqueCount="208">
  <si>
    <t>No.</t>
  </si>
  <si>
    <t>Nombre</t>
  </si>
  <si>
    <t>Cargo</t>
  </si>
  <si>
    <t>FEM</t>
  </si>
  <si>
    <t>ALEXANDRA MARIA FONDEUR SANCHEZ</t>
  </si>
  <si>
    <t>ANALISTA</t>
  </si>
  <si>
    <t>AMALIA ALTAGRACIA POLANCO ROSA</t>
  </si>
  <si>
    <t>TECNICO ADM</t>
  </si>
  <si>
    <t>ANA PATRICIA MORA RAMIS</t>
  </si>
  <si>
    <t>ANGELA DARIZA NOLASCO CHARLIE</t>
  </si>
  <si>
    <t>ANGELA MARIA DE JESUS MONTERO</t>
  </si>
  <si>
    <t>ADMINISTRADOR DE MONITOREO DE</t>
  </si>
  <si>
    <t>AUIRDA CESARINA RAMIREZ</t>
  </si>
  <si>
    <t>ENCARGADO</t>
  </si>
  <si>
    <t>AURA MARINA JUAN SORI</t>
  </si>
  <si>
    <t>TECNICO</t>
  </si>
  <si>
    <t>BERKI YOSELIN TAVERAS SANCHEZ</t>
  </si>
  <si>
    <t>COORDINADOR ADM</t>
  </si>
  <si>
    <t>BERNALDA DIPRE SORIANO</t>
  </si>
  <si>
    <t>ANALISTA DE PRESUPUESTO</t>
  </si>
  <si>
    <t>BISMAR DE JESUS BURGOS LANTIGUA</t>
  </si>
  <si>
    <t>BRYAN RAFAEL LUGO SANTANA</t>
  </si>
  <si>
    <t>SOPORTE TECNICO</t>
  </si>
  <si>
    <t>CANDY MARIELYS NIN ESTEVEZ</t>
  </si>
  <si>
    <t>PERIODISTA</t>
  </si>
  <si>
    <t>CARLIXTA DE LA ROSA</t>
  </si>
  <si>
    <t>CESAR OTNIEL SABINO DE LA ROSA</t>
  </si>
  <si>
    <t>CONFESORA ALTAGRACIA MONTERO</t>
  </si>
  <si>
    <t>PSICOLOGO 1</t>
  </si>
  <si>
    <t>CRUCITANIA TRINIDAD CALDERON</t>
  </si>
  <si>
    <t>COCINERO</t>
  </si>
  <si>
    <t>DOMINGA ENCARNACION FORTUNA</t>
  </si>
  <si>
    <t>EDISON JAVIER RODRIGUEZ DIAZ</t>
  </si>
  <si>
    <t>EDWARD MORETA RAMIREZ</t>
  </si>
  <si>
    <t>ELIANA OLGARINA CAMILO DURAN</t>
  </si>
  <si>
    <t>ANALISTA DE RECURSOS HUMANOS</t>
  </si>
  <si>
    <t>ELISANDRE POLANCO FRANCE</t>
  </si>
  <si>
    <t>ELIZABETH RIODIN DIAZ</t>
  </si>
  <si>
    <t>EURY ORTEGA PEÑA</t>
  </si>
  <si>
    <t>PROGRAMADOR</t>
  </si>
  <si>
    <t>GARY ALFREDO CEDANO MORLA</t>
  </si>
  <si>
    <t>GERMANIA JOSEFINA ALBA ASTACIO</t>
  </si>
  <si>
    <t>GREGORIO DE LA ROSA</t>
  </si>
  <si>
    <t>IRIS YOKALY BAUTISTA BAUTISTA</t>
  </si>
  <si>
    <t>CONTADOR</t>
  </si>
  <si>
    <t>IVELISSE NUÑEZ ADAMES</t>
  </si>
  <si>
    <t>JANE BERNALYS VILLAR DIAZ</t>
  </si>
  <si>
    <t>JEYSON HERRERA GARABITOS</t>
  </si>
  <si>
    <t>JOEL GALVEZ BOTIER</t>
  </si>
  <si>
    <t>JOELI NATALIA MARTINEZ SANTOS</t>
  </si>
  <si>
    <t>JOSE ALEX SANCHEZ SANCHEZ</t>
  </si>
  <si>
    <t>JOSE ANTONIO CASTILLO</t>
  </si>
  <si>
    <t>JOSE DE JESUS ROSARIO BATISTA</t>
  </si>
  <si>
    <t>JOSE ELIAS HERNANDEZ FRIAS</t>
  </si>
  <si>
    <t>ABOGADO I</t>
  </si>
  <si>
    <t>JUAN LEONARDO DE LA CRUZ REYES</t>
  </si>
  <si>
    <t>JUAN RAFAEL MEDINA PIMENTEL</t>
  </si>
  <si>
    <t>JUANA ENEROLISA SORIANO FABIAN</t>
  </si>
  <si>
    <t>ANALISTA DE CUENTAS</t>
  </si>
  <si>
    <t>LAURA PATRICIA MORALES CABRERA</t>
  </si>
  <si>
    <t>LIDIA MARGARITA RINCON GUZMAN</t>
  </si>
  <si>
    <t>LILIANA DE LA ROSA GARCIA</t>
  </si>
  <si>
    <t>ARQUITECTO</t>
  </si>
  <si>
    <t>LISBETH CAMILA PEREZ PEREZ</t>
  </si>
  <si>
    <t>LISETTE GUZMAN PERALTA</t>
  </si>
  <si>
    <t>LOYDA ELIZABETH MATOS POLANCO</t>
  </si>
  <si>
    <t xml:space="preserve">ANALISTA DE PLANES PROGRAMAS </t>
  </si>
  <si>
    <t>MAGDALENA MARIA MARIÑEZ GUZMAN</t>
  </si>
  <si>
    <t>MAIKEL RADHANNY ALMONTE TIBURCIO</t>
  </si>
  <si>
    <t>ADMINISTRADOR DE RED</t>
  </si>
  <si>
    <t>MARIA DE JESUS SCHARBAY MARTINEZ</t>
  </si>
  <si>
    <t>MARIA ELIZABETH BELTRE ALCANTARA</t>
  </si>
  <si>
    <t>MARIA ELIZABETH TAVAREZ ABREU</t>
  </si>
  <si>
    <t>MARIA INMACULADA GARCIA TEIJEIRO</t>
  </si>
  <si>
    <t>MARIA LEONOR DIAZ CONCEPCION</t>
  </si>
  <si>
    <t>MARIBEL NUÑEZ MENDEZ</t>
  </si>
  <si>
    <t>MAYRA MIGUELINA LARA GUZMAN</t>
  </si>
  <si>
    <t>DIRECTOR ADM</t>
  </si>
  <si>
    <t>MERCEDES ELEONOR FLORES DI RAGO</t>
  </si>
  <si>
    <t>BIBLIOTECARIO</t>
  </si>
  <si>
    <t>MIGUELINA ESPINAL TELO</t>
  </si>
  <si>
    <t>MILAGROS ALTAGRACIA DIAZ ALMANZAR</t>
  </si>
  <si>
    <t>MILAGROS LUNA RODRIGUEZ</t>
  </si>
  <si>
    <t>MIRLA ALTAGRACIA OZUNA MORLA</t>
  </si>
  <si>
    <t>MODESTO DE LA CRUZ DE LOS SANTOS</t>
  </si>
  <si>
    <t>NAIFE VELEZ GITTE</t>
  </si>
  <si>
    <t>NATASHA LOPEZ ABATE</t>
  </si>
  <si>
    <t>NIURKA ALTAGRACIA BAEZ DE LEON</t>
  </si>
  <si>
    <t>ROBERTO CARLOS MAYI  SANTANA</t>
  </si>
  <si>
    <t>ROSANNA MARIA JIMENEZ DOTEL</t>
  </si>
  <si>
    <t>ROSANNY JOSEFINA TAVAREZ ORTEGA</t>
  </si>
  <si>
    <t>ROSSELY SECUNDINA ALCANTARA PINA</t>
  </si>
  <si>
    <t>SANTA JIMENEZ CASTILLO DE FELIZ</t>
  </si>
  <si>
    <t>SANTA MONTERO MONTERO</t>
  </si>
  <si>
    <t>SANTA REYNOSO CORREA</t>
  </si>
  <si>
    <t>SILVIA MARIA BONILLA NUÑEZ</t>
  </si>
  <si>
    <t>TANIA DE LA CRUZ VELEZ</t>
  </si>
  <si>
    <t>TERESA MERCEDES BAUTISTA NUÑEZ</t>
  </si>
  <si>
    <t>TOMAS EUGENIO ALVAREZ CARBONELL</t>
  </si>
  <si>
    <t>VANESSA PAOLA RODRIGUEZ TORRES</t>
  </si>
  <si>
    <t>VICTOR ELVIS LORENZO</t>
  </si>
  <si>
    <t>DISEÑADOR GRAFICO</t>
  </si>
  <si>
    <t>VICTOR MANUEL MENDEZ ABREU</t>
  </si>
  <si>
    <t>DIRECTOR (A)</t>
  </si>
  <si>
    <t>WALBER LUIS SERRANO SANTOS</t>
  </si>
  <si>
    <t>WILSON CONTRERAS CONSTANZA</t>
  </si>
  <si>
    <t>YASHARA CANAAN CAMILO</t>
  </si>
  <si>
    <t>YUDELKA DOLORES CIPRIAN CEPEDA</t>
  </si>
  <si>
    <t>YULIS HEREDIA</t>
  </si>
  <si>
    <t>División Recursos Humanos</t>
  </si>
  <si>
    <t>División Calidad en la Gestión</t>
  </si>
  <si>
    <t>División Tecnología de la Información y Comunicación</t>
  </si>
  <si>
    <t>Dirección Administrativa y Financiera</t>
  </si>
  <si>
    <t>División de Servicios Generales</t>
  </si>
  <si>
    <t>Departamento de Bienestar Estudiantil</t>
  </si>
  <si>
    <t>División de Orientación</t>
  </si>
  <si>
    <t>División de Admisiones</t>
  </si>
  <si>
    <t>Dirección de Recursos Humanos</t>
  </si>
  <si>
    <t>Departamento Relaciones Laborales y Seguridad en el Trabajo</t>
  </si>
  <si>
    <t>Departamento Desempeño y Capacitación</t>
  </si>
  <si>
    <t>Departamento Reclutamiento y Selección</t>
  </si>
  <si>
    <t>Departamento Registro, Control y Nómina</t>
  </si>
  <si>
    <t>Departamento Formulación, Monitoreo y Evaluación PPP</t>
  </si>
  <si>
    <t>Departamento de Calidad en la Gestión</t>
  </si>
  <si>
    <t>Departamento Desarrollo Institucional</t>
  </si>
  <si>
    <t>Dirección de Proyección Institucional</t>
  </si>
  <si>
    <t>Departamento de Difusión y Relaciones Públicas</t>
  </si>
  <si>
    <t>Departamento Jurídico</t>
  </si>
  <si>
    <t>Departamento de Tecnología de la Información y Comunicación</t>
  </si>
  <si>
    <t>División Seguridad y Monitoreo TIC</t>
  </si>
  <si>
    <t>División Desarrollo e Implementación Sistemas</t>
  </si>
  <si>
    <t>Departamento Administrativo</t>
  </si>
  <si>
    <t>División Ingeniería y Planta Física</t>
  </si>
  <si>
    <t>División Servicios Generales</t>
  </si>
  <si>
    <t>División Activos Fijos</t>
  </si>
  <si>
    <t>División de Presupuesto</t>
  </si>
  <si>
    <t>División de Contabilidad</t>
  </si>
  <si>
    <t>División de Tesorería</t>
  </si>
  <si>
    <t>Departamento de Compras y Contrataciones</t>
  </si>
  <si>
    <t>Departamento Recursos para el Aprendizaje</t>
  </si>
  <si>
    <t>Departamento Desarrollo Profesoral</t>
  </si>
  <si>
    <t>Dirección de Gestión Admisiones y Registro</t>
  </si>
  <si>
    <t>Departamento de Lenguas Extranjeras</t>
  </si>
  <si>
    <t>Dirección de Centros Cogestionados</t>
  </si>
  <si>
    <t>Dirección de Investigación</t>
  </si>
  <si>
    <t>Dirección de Postgrado y Educación Permanente</t>
  </si>
  <si>
    <t>ADMINISTRADOR DE BASE DE DATOS</t>
  </si>
  <si>
    <t>ANALISTA DE CAPACITACION Y DESEMPEÑO</t>
  </si>
  <si>
    <t>ANALISTA DE DESARROLLO ORGANIZACIONAL</t>
  </si>
  <si>
    <t>ANALISTA DE RECLUTAMIENTO Y SELECCIÓN</t>
  </si>
  <si>
    <t>ANALISTA DE RELACIONES LABORALES</t>
  </si>
  <si>
    <t>ENCARGADO DE CAPACITACION Y DESEMPEÑO</t>
  </si>
  <si>
    <t>ENCARGADO DE RELACIONES PUBLICAS</t>
  </si>
  <si>
    <t>ENCARGADO DE SERVICIOS GENERALES</t>
  </si>
  <si>
    <t>ENCARGADO DE TECNOLOGIA DE LA INFORMACION</t>
  </si>
  <si>
    <t>ANALISTA LEGAL</t>
  </si>
  <si>
    <t>Género</t>
  </si>
  <si>
    <t>MASC</t>
  </si>
  <si>
    <t>Cuenta 2.1.1.2.10</t>
  </si>
  <si>
    <t>Estatus</t>
  </si>
  <si>
    <t>Vigencia Contrato</t>
  </si>
  <si>
    <t>Sueldo bruto en RD$</t>
  </si>
  <si>
    <t>ISR
Ley 11-92</t>
  </si>
  <si>
    <t>Seguro de Vida</t>
  </si>
  <si>
    <t>Seguridad Social (Ley No. 87-01)</t>
  </si>
  <si>
    <t>Total Retenciones y Aportes</t>
  </si>
  <si>
    <t>Sueldo Neto en RD$</t>
  </si>
  <si>
    <t>Fondo de Pensión (9.97%)</t>
  </si>
  <si>
    <t>Seguro de Salud (10.53%)</t>
  </si>
  <si>
    <t>Registro Dependientes Adicionales</t>
  </si>
  <si>
    <t>Subtotal TSS</t>
  </si>
  <si>
    <t>Otras Deducciones</t>
  </si>
  <si>
    <t>Deducción Empleados</t>
  </si>
  <si>
    <t>Aporte Patronal</t>
  </si>
  <si>
    <t xml:space="preserve">Desde </t>
  </si>
  <si>
    <t>Hasta</t>
  </si>
  <si>
    <t>Empleado (2.87%)</t>
  </si>
  <si>
    <t>Patronal (7.10%)</t>
  </si>
  <si>
    <t>Riesgos Laborales
(1.15%)</t>
  </si>
  <si>
    <t>Empleado (3.04%)</t>
  </si>
  <si>
    <t>Patronal (7.09%)</t>
  </si>
  <si>
    <t>CONTRATADO</t>
  </si>
  <si>
    <t>Recinto Eugenio María de Hostos</t>
  </si>
  <si>
    <t>Recinto Emilio Prud´Homme</t>
  </si>
  <si>
    <t>Recinto Félix Evaristo Mejia</t>
  </si>
  <si>
    <t>Recinto Juan Vicente Moscoso</t>
  </si>
  <si>
    <t>Recinto Luis Napoleón Núñez Molina</t>
  </si>
  <si>
    <t>Recinto Urania Montas</t>
  </si>
  <si>
    <t>Totales en RD$</t>
  </si>
  <si>
    <t>31/09/2021</t>
  </si>
  <si>
    <t>DIRECTOR</t>
  </si>
  <si>
    <t>COORDINADOR</t>
  </si>
  <si>
    <t>División de Bienestar Estudiantil</t>
  </si>
  <si>
    <t>ERNI SANAE PEREZ CHAVEZ</t>
  </si>
  <si>
    <t>ANALISTA BIENESTAR ESTUDIANTIL</t>
  </si>
  <si>
    <t>Nómina Contratados en Cargos de Carrera Agosto 2021</t>
  </si>
  <si>
    <t>Departamento de Relaciones Institucionales</t>
  </si>
  <si>
    <t>HUGO MORETA FIGUEREO</t>
  </si>
  <si>
    <t xml:space="preserve">ENCARGADO </t>
  </si>
  <si>
    <t>MIGUELINA M. DE LA ALTAGRACIA CRESPO VARGAS</t>
  </si>
  <si>
    <t xml:space="preserve">ENCARGADO DE PUBLICACIONES </t>
  </si>
  <si>
    <t>OLGA DILIA ZAPATA FERNANDEZ</t>
  </si>
  <si>
    <t>TECNICO DE ADMISIONES</t>
  </si>
  <si>
    <t>JOEL OLEA TIBURCIO</t>
  </si>
  <si>
    <t>Departamento de Fiscalización</t>
  </si>
  <si>
    <t>ANALISTA DE CONTROL INTERNO</t>
  </si>
  <si>
    <t>DOMINGO AUGUSTO CARVAJAL MATOS</t>
  </si>
  <si>
    <t>QUIRSA MARISOL BAEZ SOTO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</si>
</sst>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(* #,##0.00_);_(* \(#,##0.00\);_(* &quot;-&quot;??_);_(@_)"/>
    <numFmt numFmtId="164" formatCode="_-* #,##0.00\ _€_-;\-* #,##0.00\ _€_-;_-* &quot;-&quot;??\ _€_-;_-@_-"/>
  </numFmts>
  <fonts count="1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theme="1"/>
      <name val="Arial Black"/>
      <family val="2"/>
    </font>
    <font>
      <b/>
      <sz val="14"/>
      <color theme="1"/>
      <name val="Bahnschrift SemiBold"/>
      <family val="2"/>
    </font>
    <font>
      <sz val="9"/>
      <color theme="1"/>
      <name val="Calibri"/>
      <family val="2"/>
      <scheme val="minor"/>
    </font>
    <font>
      <b/>
      <sz val="9"/>
      <name val="Calibri"/>
      <family val="2"/>
      <scheme val="minor"/>
    </font>
    <font>
      <b/>
      <sz val="9"/>
      <color rgb="FF002060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9"/>
      <color theme="0"/>
      <name val="Calibri"/>
      <family val="2"/>
      <scheme val="minor"/>
    </font>
    <font>
      <sz val="9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-0.49998474074526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4" tint="-0.499984740745262"/>
      </left>
      <right style="thin">
        <color theme="4" tint="-0.499984740745262"/>
      </right>
      <top style="thin">
        <color theme="4" tint="-0.499984740745262"/>
      </top>
      <bottom style="thin">
        <color theme="4" tint="-0.499984740745262"/>
      </bottom>
      <diagonal/>
    </border>
    <border>
      <left/>
      <right/>
      <top style="thin">
        <color theme="4" tint="-0.499984740745262"/>
      </top>
      <bottom/>
      <diagonal/>
    </border>
    <border>
      <left style="thin">
        <color rgb="FF002060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rgb="FF002060"/>
      </right>
      <top style="thin">
        <color indexed="64"/>
      </top>
      <bottom/>
      <diagonal/>
    </border>
    <border>
      <left style="thin">
        <color rgb="FF002060"/>
      </left>
      <right style="thin">
        <color theme="4" tint="-0.499984740745262"/>
      </right>
      <top style="thin">
        <color theme="4" tint="-0.499984740745262"/>
      </top>
      <bottom style="thin">
        <color theme="4" tint="-0.499984740745262"/>
      </bottom>
      <diagonal/>
    </border>
    <border>
      <left style="thin">
        <color theme="4" tint="-0.499984740745262"/>
      </left>
      <right style="thin">
        <color rgb="FF002060"/>
      </right>
      <top style="thin">
        <color theme="4" tint="-0.499984740745262"/>
      </top>
      <bottom style="thin">
        <color theme="4" tint="-0.499984740745262"/>
      </bottom>
      <diagonal/>
    </border>
    <border>
      <left style="thin">
        <color rgb="FF002060"/>
      </left>
      <right/>
      <top/>
      <bottom/>
      <diagonal/>
    </border>
    <border>
      <left/>
      <right style="thin">
        <color rgb="FF002060"/>
      </right>
      <top/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59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164" fontId="2" fillId="0" borderId="0" xfId="1" applyFont="1" applyAlignment="1">
      <alignment horizontal="center"/>
    </xf>
    <xf numFmtId="0" fontId="3" fillId="0" borderId="0" xfId="0" applyFont="1" applyAlignment="1">
      <alignment horizontal="center"/>
    </xf>
    <xf numFmtId="0" fontId="5" fillId="0" borderId="0" xfId="0" applyFont="1"/>
    <xf numFmtId="164" fontId="7" fillId="0" borderId="2" xfId="1" applyFont="1" applyBorder="1" applyAlignment="1">
      <alignment horizontal="center"/>
    </xf>
    <xf numFmtId="164" fontId="7" fillId="2" borderId="0" xfId="1" applyFont="1" applyFill="1" applyBorder="1" applyAlignment="1">
      <alignment horizontal="center"/>
    </xf>
    <xf numFmtId="0" fontId="7" fillId="0" borderId="0" xfId="0" applyFont="1"/>
    <xf numFmtId="0" fontId="9" fillId="4" borderId="0" xfId="0" applyFont="1" applyFill="1" applyBorder="1" applyAlignment="1">
      <alignment horizontal="center"/>
    </xf>
    <xf numFmtId="164" fontId="9" fillId="4" borderId="0" xfId="1" applyFont="1" applyFill="1" applyBorder="1" applyAlignment="1">
      <alignment horizontal="center"/>
    </xf>
    <xf numFmtId="164" fontId="9" fillId="4" borderId="0" xfId="1" applyFont="1" applyFill="1" applyBorder="1" applyAlignment="1">
      <alignment horizontal="right"/>
    </xf>
    <xf numFmtId="0" fontId="7" fillId="4" borderId="0" xfId="0" applyFont="1" applyFill="1" applyBorder="1"/>
    <xf numFmtId="0" fontId="7" fillId="2" borderId="0" xfId="0" applyFont="1" applyFill="1" applyBorder="1" applyAlignment="1">
      <alignment horizontal="center"/>
    </xf>
    <xf numFmtId="164" fontId="7" fillId="4" borderId="0" xfId="1" applyFont="1" applyFill="1" applyBorder="1" applyAlignment="1">
      <alignment horizontal="center"/>
    </xf>
    <xf numFmtId="0" fontId="7" fillId="2" borderId="0" xfId="0" applyFont="1" applyFill="1" applyBorder="1" applyAlignment="1">
      <alignment horizontal="left"/>
    </xf>
    <xf numFmtId="0" fontId="7" fillId="0" borderId="0" xfId="0" applyFont="1" applyBorder="1"/>
    <xf numFmtId="0" fontId="7" fillId="0" borderId="0" xfId="0" applyFont="1" applyFill="1"/>
    <xf numFmtId="164" fontId="11" fillId="5" borderId="0" xfId="1" applyFont="1" applyFill="1" applyAlignment="1">
      <alignment horizontal="center"/>
    </xf>
    <xf numFmtId="164" fontId="11" fillId="3" borderId="1" xfId="1" applyFont="1" applyFill="1" applyBorder="1" applyAlignment="1">
      <alignment horizontal="center"/>
    </xf>
    <xf numFmtId="164" fontId="12" fillId="4" borderId="1" xfId="1" applyFont="1" applyFill="1" applyBorder="1" applyAlignment="1">
      <alignment horizontal="center"/>
    </xf>
    <xf numFmtId="0" fontId="11" fillId="3" borderId="1" xfId="0" applyFont="1" applyFill="1" applyBorder="1" applyAlignment="1">
      <alignment horizontal="center"/>
    </xf>
    <xf numFmtId="164" fontId="11" fillId="3" borderId="1" xfId="1" applyFont="1" applyFill="1" applyBorder="1" applyAlignment="1">
      <alignment horizontal="center" wrapText="1"/>
    </xf>
    <xf numFmtId="164" fontId="8" fillId="4" borderId="1" xfId="1" applyFont="1" applyFill="1" applyBorder="1" applyAlignment="1">
      <alignment horizontal="center" wrapText="1"/>
    </xf>
    <xf numFmtId="0" fontId="10" fillId="0" borderId="0" xfId="0" applyFont="1"/>
    <xf numFmtId="0" fontId="7" fillId="0" borderId="2" xfId="0" applyFont="1" applyBorder="1" applyAlignment="1">
      <alignment horizontal="center"/>
    </xf>
    <xf numFmtId="0" fontId="7" fillId="0" borderId="2" xfId="0" applyFont="1" applyBorder="1" applyAlignment="1">
      <alignment horizontal="left"/>
    </xf>
    <xf numFmtId="14" fontId="7" fillId="0" borderId="2" xfId="0" applyNumberFormat="1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7" fillId="0" borderId="3" xfId="0" applyFont="1" applyBorder="1" applyAlignment="1">
      <alignment horizontal="left"/>
    </xf>
    <xf numFmtId="0" fontId="10" fillId="2" borderId="4" xfId="0" applyFont="1" applyFill="1" applyBorder="1"/>
    <xf numFmtId="0" fontId="7" fillId="2" borderId="5" xfId="0" applyFont="1" applyFill="1" applyBorder="1" applyAlignment="1">
      <alignment horizontal="left"/>
    </xf>
    <xf numFmtId="0" fontId="7" fillId="2" borderId="5" xfId="0" applyFont="1" applyFill="1" applyBorder="1" applyAlignment="1">
      <alignment horizontal="center"/>
    </xf>
    <xf numFmtId="164" fontId="7" fillId="2" borderId="5" xfId="1" applyFont="1" applyFill="1" applyBorder="1" applyAlignment="1">
      <alignment horizontal="center"/>
    </xf>
    <xf numFmtId="164" fontId="7" fillId="2" borderId="6" xfId="1" applyFont="1" applyFill="1" applyBorder="1" applyAlignment="1">
      <alignment horizontal="center"/>
    </xf>
    <xf numFmtId="0" fontId="7" fillId="0" borderId="7" xfId="0" applyFont="1" applyBorder="1" applyAlignment="1">
      <alignment horizontal="center"/>
    </xf>
    <xf numFmtId="164" fontId="7" fillId="0" borderId="8" xfId="1" applyFont="1" applyBorder="1" applyAlignment="1">
      <alignment horizontal="center"/>
    </xf>
    <xf numFmtId="0" fontId="10" fillId="2" borderId="9" xfId="0" applyFont="1" applyFill="1" applyBorder="1" applyAlignment="1">
      <alignment horizontal="left"/>
    </xf>
    <xf numFmtId="164" fontId="7" fillId="2" borderId="10" xfId="1" applyFont="1" applyFill="1" applyBorder="1" applyAlignment="1">
      <alignment horizontal="center"/>
    </xf>
    <xf numFmtId="0" fontId="10" fillId="2" borderId="9" xfId="0" applyFont="1" applyFill="1" applyBorder="1"/>
    <xf numFmtId="0" fontId="7" fillId="4" borderId="10" xfId="0" applyFont="1" applyFill="1" applyBorder="1"/>
    <xf numFmtId="164" fontId="7" fillId="4" borderId="10" xfId="1" applyFont="1" applyFill="1" applyBorder="1" applyAlignment="1">
      <alignment horizontal="center"/>
    </xf>
    <xf numFmtId="0" fontId="7" fillId="0" borderId="2" xfId="0" applyFont="1" applyFill="1" applyBorder="1" applyAlignment="1">
      <alignment horizontal="left"/>
    </xf>
    <xf numFmtId="43" fontId="7" fillId="0" borderId="0" xfId="0" applyNumberFormat="1" applyFont="1"/>
    <xf numFmtId="4" fontId="0" fillId="0" borderId="0" xfId="0" applyNumberFormat="1"/>
    <xf numFmtId="0" fontId="6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164" fontId="4" fillId="0" borderId="0" xfId="1" applyFont="1" applyAlignment="1">
      <alignment horizontal="center"/>
    </xf>
    <xf numFmtId="0" fontId="11" fillId="3" borderId="1" xfId="0" applyFont="1" applyFill="1" applyBorder="1" applyAlignment="1">
      <alignment horizontal="center"/>
    </xf>
    <xf numFmtId="0" fontId="11" fillId="3" borderId="1" xfId="0" applyFont="1" applyFill="1" applyBorder="1" applyAlignment="1">
      <alignment horizontal="left"/>
    </xf>
    <xf numFmtId="0" fontId="11" fillId="3" borderId="1" xfId="0" applyFont="1" applyFill="1" applyBorder="1" applyAlignment="1">
      <alignment horizontal="center" vertical="center"/>
    </xf>
    <xf numFmtId="164" fontId="11" fillId="3" borderId="1" xfId="1" applyFont="1" applyFill="1" applyBorder="1" applyAlignment="1">
      <alignment horizontal="center" wrapText="1"/>
    </xf>
    <xf numFmtId="164" fontId="10" fillId="4" borderId="1" xfId="1" applyFont="1" applyFill="1" applyBorder="1" applyAlignment="1">
      <alignment horizontal="center"/>
    </xf>
    <xf numFmtId="164" fontId="8" fillId="4" borderId="1" xfId="1" applyFont="1" applyFill="1" applyBorder="1" applyAlignment="1">
      <alignment horizontal="center" wrapText="1"/>
    </xf>
    <xf numFmtId="0" fontId="8" fillId="4" borderId="9" xfId="0" applyFont="1" applyFill="1" applyBorder="1" applyAlignment="1">
      <alignment horizontal="left"/>
    </xf>
    <xf numFmtId="0" fontId="8" fillId="4" borderId="0" xfId="0" applyFont="1" applyFill="1" applyBorder="1" applyAlignment="1">
      <alignment horizontal="left"/>
    </xf>
    <xf numFmtId="0" fontId="9" fillId="0" borderId="3" xfId="0" applyFont="1" applyBorder="1" applyAlignment="1">
      <alignment horizontal="right"/>
    </xf>
    <xf numFmtId="164" fontId="11" fillId="3" borderId="1" xfId="1" applyFont="1" applyFill="1" applyBorder="1" applyAlignment="1">
      <alignment horizontal="center"/>
    </xf>
  </cellXfs>
  <cellStyles count="2">
    <cellStyle name="Millares" xfId="1" builtinId="3"/>
    <cellStyle name="Normal" xfId="0" builtinId="0"/>
  </cellStyles>
  <dxfs count="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760998</xdr:colOff>
      <xdr:row>0</xdr:row>
      <xdr:rowOff>67176</xdr:rowOff>
    </xdr:from>
    <xdr:to>
      <xdr:col>10</xdr:col>
      <xdr:colOff>431131</xdr:colOff>
      <xdr:row>9</xdr:row>
      <xdr:rowOff>11147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32D6F1A4-983A-4082-9D37-3927E6ED1D8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353551" y="67176"/>
          <a:ext cx="1063791" cy="141783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9:W174"/>
  <sheetViews>
    <sheetView showGridLines="0" tabSelected="1" zoomScale="95" zoomScaleNormal="95" workbookViewId="0">
      <selection activeCell="H20" sqref="H20"/>
    </sheetView>
  </sheetViews>
  <sheetFormatPr baseColWidth="10" defaultColWidth="10.85546875" defaultRowHeight="12.75"/>
  <cols>
    <col min="1" max="1" width="3.7109375" style="2" bestFit="1" customWidth="1"/>
    <col min="2" max="3" width="39.140625" style="3" bestFit="1" customWidth="1"/>
    <col min="4" max="4" width="11.140625" style="2" bestFit="1" customWidth="1"/>
    <col min="5" max="5" width="6.28515625" style="2" bestFit="1" customWidth="1"/>
    <col min="6" max="6" width="7.7109375" style="2" bestFit="1" customWidth="1"/>
    <col min="7" max="7" width="9.42578125" style="2" bestFit="1" customWidth="1"/>
    <col min="8" max="8" width="12.28515625" style="4" customWidth="1"/>
    <col min="9" max="9" width="13.42578125" style="4" customWidth="1"/>
    <col min="10" max="10" width="7.5703125" style="4" customWidth="1"/>
    <col min="11" max="12" width="13.42578125" style="4" customWidth="1"/>
    <col min="13" max="13" width="11.42578125" style="4" bestFit="1" customWidth="1"/>
    <col min="14" max="15" width="12.42578125" style="4" bestFit="1" customWidth="1"/>
    <col min="16" max="16" width="13.7109375" style="4" customWidth="1"/>
    <col min="17" max="17" width="15.140625" style="4" customWidth="1"/>
    <col min="18" max="18" width="10.5703125" style="4" customWidth="1"/>
    <col min="19" max="19" width="17" style="4" bestFit="1" customWidth="1"/>
    <col min="20" max="20" width="11" style="4" customWidth="1"/>
    <col min="21" max="21" width="15" style="4" customWidth="1"/>
    <col min="22" max="16384" width="10.85546875" style="1"/>
  </cols>
  <sheetData>
    <row r="9" spans="1:21" ht="15">
      <c r="A9" s="6"/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</row>
    <row r="10" spans="1:21" ht="18">
      <c r="A10" s="46" t="s">
        <v>117</v>
      </c>
      <c r="B10" s="46"/>
      <c r="C10" s="46"/>
      <c r="D10" s="46"/>
      <c r="E10" s="46"/>
      <c r="F10" s="46"/>
      <c r="G10" s="46"/>
      <c r="H10" s="46"/>
      <c r="I10" s="46"/>
      <c r="J10" s="46"/>
      <c r="K10" s="46"/>
      <c r="L10" s="46"/>
      <c r="M10" s="46"/>
      <c r="N10" s="46"/>
      <c r="O10" s="46"/>
      <c r="P10" s="46"/>
      <c r="Q10" s="46"/>
      <c r="R10" s="46"/>
      <c r="S10" s="46"/>
      <c r="T10" s="46"/>
      <c r="U10" s="46"/>
    </row>
    <row r="11" spans="1:21" ht="15.75">
      <c r="A11" s="47" t="s">
        <v>195</v>
      </c>
      <c r="B11" s="47"/>
      <c r="C11" s="47"/>
      <c r="D11" s="47"/>
      <c r="E11" s="47"/>
      <c r="F11" s="47"/>
      <c r="G11" s="47"/>
      <c r="H11" s="47"/>
      <c r="I11" s="47"/>
      <c r="J11" s="47"/>
      <c r="K11" s="47"/>
      <c r="L11" s="47"/>
      <c r="M11" s="47"/>
      <c r="N11" s="47"/>
      <c r="O11" s="47"/>
      <c r="P11" s="47"/>
      <c r="Q11" s="47"/>
      <c r="R11" s="47"/>
      <c r="S11" s="47"/>
      <c r="T11" s="47"/>
      <c r="U11" s="47"/>
    </row>
    <row r="12" spans="1:21" ht="15.75">
      <c r="A12" s="5"/>
      <c r="S12" s="48" t="s">
        <v>158</v>
      </c>
      <c r="T12" s="48"/>
    </row>
    <row r="13" spans="1:21" s="9" customFormat="1" ht="12">
      <c r="A13" s="49" t="s">
        <v>0</v>
      </c>
      <c r="B13" s="50" t="s">
        <v>1</v>
      </c>
      <c r="C13" s="50" t="s">
        <v>2</v>
      </c>
      <c r="D13" s="49" t="s">
        <v>159</v>
      </c>
      <c r="E13" s="49" t="s">
        <v>156</v>
      </c>
      <c r="F13" s="51" t="s">
        <v>160</v>
      </c>
      <c r="G13" s="51"/>
      <c r="H13" s="52" t="s">
        <v>161</v>
      </c>
      <c r="I13" s="52" t="s">
        <v>162</v>
      </c>
      <c r="J13" s="52" t="s">
        <v>163</v>
      </c>
      <c r="K13" s="49" t="s">
        <v>164</v>
      </c>
      <c r="L13" s="49"/>
      <c r="M13" s="49"/>
      <c r="N13" s="49"/>
      <c r="O13" s="49"/>
      <c r="P13" s="49"/>
      <c r="Q13" s="49"/>
      <c r="R13" s="20"/>
      <c r="S13" s="58" t="s">
        <v>165</v>
      </c>
      <c r="T13" s="58"/>
      <c r="U13" s="52" t="s">
        <v>166</v>
      </c>
    </row>
    <row r="14" spans="1:21" s="9" customFormat="1" ht="12">
      <c r="A14" s="49"/>
      <c r="B14" s="50"/>
      <c r="C14" s="50"/>
      <c r="D14" s="49"/>
      <c r="E14" s="49"/>
      <c r="F14" s="51"/>
      <c r="G14" s="51"/>
      <c r="H14" s="52"/>
      <c r="I14" s="52"/>
      <c r="J14" s="52"/>
      <c r="K14" s="53" t="s">
        <v>167</v>
      </c>
      <c r="L14" s="53"/>
      <c r="M14" s="21"/>
      <c r="N14" s="53" t="s">
        <v>168</v>
      </c>
      <c r="O14" s="53"/>
      <c r="P14" s="54" t="s">
        <v>169</v>
      </c>
      <c r="Q14" s="54" t="s">
        <v>170</v>
      </c>
      <c r="R14" s="54" t="s">
        <v>171</v>
      </c>
      <c r="S14" s="54" t="s">
        <v>172</v>
      </c>
      <c r="T14" s="54" t="s">
        <v>173</v>
      </c>
      <c r="U14" s="52"/>
    </row>
    <row r="15" spans="1:21" s="25" customFormat="1" ht="36">
      <c r="A15" s="49"/>
      <c r="B15" s="50"/>
      <c r="C15" s="50"/>
      <c r="D15" s="49"/>
      <c r="E15" s="49"/>
      <c r="F15" s="22" t="s">
        <v>174</v>
      </c>
      <c r="G15" s="22" t="s">
        <v>175</v>
      </c>
      <c r="H15" s="52"/>
      <c r="I15" s="52"/>
      <c r="J15" s="52"/>
      <c r="K15" s="23" t="s">
        <v>176</v>
      </c>
      <c r="L15" s="23" t="s">
        <v>177</v>
      </c>
      <c r="M15" s="24" t="s">
        <v>178</v>
      </c>
      <c r="N15" s="23" t="s">
        <v>179</v>
      </c>
      <c r="O15" s="23" t="s">
        <v>180</v>
      </c>
      <c r="P15" s="54"/>
      <c r="Q15" s="54"/>
      <c r="R15" s="54"/>
      <c r="S15" s="54"/>
      <c r="T15" s="54"/>
      <c r="U15" s="52"/>
    </row>
    <row r="16" spans="1:21" s="9" customFormat="1" ht="12">
      <c r="A16" s="31" t="s">
        <v>117</v>
      </c>
      <c r="B16" s="32"/>
      <c r="C16" s="32"/>
      <c r="D16" s="33"/>
      <c r="E16" s="33"/>
      <c r="F16" s="33"/>
      <c r="G16" s="33"/>
      <c r="H16" s="34"/>
      <c r="I16" s="34"/>
      <c r="J16" s="34"/>
      <c r="K16" s="34"/>
      <c r="L16" s="34"/>
      <c r="M16" s="34"/>
      <c r="N16" s="34"/>
      <c r="O16" s="34"/>
      <c r="P16" s="34"/>
      <c r="Q16" s="34"/>
      <c r="R16" s="34"/>
      <c r="S16" s="34"/>
      <c r="T16" s="34"/>
      <c r="U16" s="35"/>
    </row>
    <row r="17" spans="1:23" s="9" customFormat="1" ht="12">
      <c r="A17" s="36">
        <v>1</v>
      </c>
      <c r="B17" s="27" t="s">
        <v>34</v>
      </c>
      <c r="C17" s="27" t="s">
        <v>35</v>
      </c>
      <c r="D17" s="26" t="s">
        <v>181</v>
      </c>
      <c r="E17" s="26" t="s">
        <v>3</v>
      </c>
      <c r="F17" s="28">
        <v>44197</v>
      </c>
      <c r="G17" s="28">
        <v>44377</v>
      </c>
      <c r="H17" s="7">
        <v>50000</v>
      </c>
      <c r="I17" s="7">
        <v>1854</v>
      </c>
      <c r="J17" s="7">
        <v>0</v>
      </c>
      <c r="K17" s="7">
        <v>1435</v>
      </c>
      <c r="L17" s="7">
        <f>H17*7.1%</f>
        <v>3549.9999999999995</v>
      </c>
      <c r="M17" s="7">
        <f>H17*1.15%</f>
        <v>575</v>
      </c>
      <c r="N17" s="7">
        <v>1520</v>
      </c>
      <c r="O17" s="7">
        <f>H17*7.09%</f>
        <v>3545.0000000000005</v>
      </c>
      <c r="P17" s="7"/>
      <c r="Q17" s="7">
        <f>K17+L17+M17+N17+O17</f>
        <v>10625</v>
      </c>
      <c r="R17" s="7"/>
      <c r="S17" s="7">
        <f>+K17+N17+P17+R17+I17+J17</f>
        <v>4809</v>
      </c>
      <c r="T17" s="7">
        <f>+O17+M17+L17</f>
        <v>7670</v>
      </c>
      <c r="U17" s="37">
        <v>45191</v>
      </c>
      <c r="V17" s="44"/>
      <c r="W17" s="44"/>
    </row>
    <row r="18" spans="1:23" s="9" customFormat="1" ht="12">
      <c r="A18" s="38" t="s">
        <v>118</v>
      </c>
      <c r="B18" s="16"/>
      <c r="C18" s="16"/>
      <c r="D18" s="14"/>
      <c r="E18" s="14"/>
      <c r="F18" s="14"/>
      <c r="G18" s="14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39"/>
      <c r="V18" s="44"/>
      <c r="W18" s="44"/>
    </row>
    <row r="19" spans="1:23" s="9" customFormat="1" ht="12">
      <c r="A19" s="36">
        <f>A17+1</f>
        <v>2</v>
      </c>
      <c r="B19" s="27" t="s">
        <v>52</v>
      </c>
      <c r="C19" s="27" t="s">
        <v>150</v>
      </c>
      <c r="D19" s="26" t="s">
        <v>181</v>
      </c>
      <c r="E19" s="26" t="s">
        <v>157</v>
      </c>
      <c r="F19" s="28">
        <v>44317</v>
      </c>
      <c r="G19" s="28">
        <v>44500</v>
      </c>
      <c r="H19" s="7">
        <v>65000</v>
      </c>
      <c r="I19" s="7">
        <v>4427.58</v>
      </c>
      <c r="J19" s="7">
        <v>0</v>
      </c>
      <c r="K19" s="7">
        <v>1865.5</v>
      </c>
      <c r="L19" s="7">
        <f>H19*7.1%</f>
        <v>4615</v>
      </c>
      <c r="M19" s="7">
        <f>62400*1.15%</f>
        <v>717.6</v>
      </c>
      <c r="N19" s="7">
        <v>1976</v>
      </c>
      <c r="O19" s="7">
        <f>H19*7.09%</f>
        <v>4608.5</v>
      </c>
      <c r="P19" s="7"/>
      <c r="Q19" s="7">
        <f>K19+L19+M19+N19+O19</f>
        <v>13782.6</v>
      </c>
      <c r="R19" s="7"/>
      <c r="S19" s="7">
        <f>+K19+N19+P19+R19+I19+J19</f>
        <v>8269.08</v>
      </c>
      <c r="T19" s="7">
        <f>+O19+M19+L19</f>
        <v>9941.1</v>
      </c>
      <c r="U19" s="37">
        <v>56730.92</v>
      </c>
      <c r="V19" s="44"/>
      <c r="W19" s="44"/>
    </row>
    <row r="20" spans="1:23" s="9" customFormat="1" ht="12">
      <c r="A20" s="38" t="s">
        <v>119</v>
      </c>
      <c r="B20" s="16"/>
      <c r="C20" s="16"/>
      <c r="D20" s="14"/>
      <c r="E20" s="14"/>
      <c r="F20" s="14"/>
      <c r="G20" s="14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39"/>
      <c r="V20" s="44"/>
      <c r="W20" s="44"/>
    </row>
    <row r="21" spans="1:23" s="9" customFormat="1" ht="12">
      <c r="A21" s="36">
        <f>A19+1</f>
        <v>3</v>
      </c>
      <c r="B21" s="27" t="s">
        <v>14</v>
      </c>
      <c r="C21" s="27" t="s">
        <v>151</v>
      </c>
      <c r="D21" s="26" t="s">
        <v>181</v>
      </c>
      <c r="E21" s="26" t="s">
        <v>3</v>
      </c>
      <c r="F21" s="28">
        <v>44197</v>
      </c>
      <c r="G21" s="28">
        <v>44377</v>
      </c>
      <c r="H21" s="7">
        <v>115000</v>
      </c>
      <c r="I21" s="7">
        <v>15633.74</v>
      </c>
      <c r="J21" s="7">
        <v>0</v>
      </c>
      <c r="K21" s="7">
        <v>3300.5</v>
      </c>
      <c r="L21" s="7">
        <f>H21*7.1%</f>
        <v>8164.9999999999991</v>
      </c>
      <c r="M21" s="7">
        <f>62400*1.15%</f>
        <v>717.6</v>
      </c>
      <c r="N21" s="7">
        <v>3496</v>
      </c>
      <c r="O21" s="7">
        <f>H21*7.09%</f>
        <v>8153.5000000000009</v>
      </c>
      <c r="P21" s="7"/>
      <c r="Q21" s="7">
        <f>K21+L21+M21+N21+O21</f>
        <v>23832.600000000002</v>
      </c>
      <c r="R21" s="7"/>
      <c r="S21" s="7">
        <f>+K21+N21+P21+R21+I21+J21</f>
        <v>22430.239999999998</v>
      </c>
      <c r="T21" s="7">
        <f>+O21+M21+L21</f>
        <v>17036.099999999999</v>
      </c>
      <c r="U21" s="37">
        <v>92569.76</v>
      </c>
      <c r="V21" s="44"/>
      <c r="W21" s="44"/>
    </row>
    <row r="22" spans="1:23" s="9" customFormat="1" ht="12">
      <c r="A22" s="36">
        <f>A21+1</f>
        <v>4</v>
      </c>
      <c r="B22" s="27" t="s">
        <v>9</v>
      </c>
      <c r="C22" s="27" t="s">
        <v>147</v>
      </c>
      <c r="D22" s="26" t="s">
        <v>181</v>
      </c>
      <c r="E22" s="26" t="s">
        <v>3</v>
      </c>
      <c r="F22" s="28">
        <v>44228</v>
      </c>
      <c r="G22" s="28">
        <v>44408</v>
      </c>
      <c r="H22" s="7">
        <v>65000</v>
      </c>
      <c r="I22" s="7">
        <v>4427.58</v>
      </c>
      <c r="J22" s="7">
        <v>0</v>
      </c>
      <c r="K22" s="7">
        <v>1865.5</v>
      </c>
      <c r="L22" s="7">
        <f>H22*7.1%</f>
        <v>4615</v>
      </c>
      <c r="M22" s="7">
        <f>62400*1.15%</f>
        <v>717.6</v>
      </c>
      <c r="N22" s="7">
        <v>1976</v>
      </c>
      <c r="O22" s="7">
        <f>H22*7.09%</f>
        <v>4608.5</v>
      </c>
      <c r="P22" s="7"/>
      <c r="Q22" s="7">
        <f>K22+L22+M22+N22+O22</f>
        <v>13782.6</v>
      </c>
      <c r="R22" s="7"/>
      <c r="S22" s="7">
        <f>+K22+N22+P22+R22+I22+J22</f>
        <v>8269.08</v>
      </c>
      <c r="T22" s="7">
        <f>+O22+M22+L22</f>
        <v>9941.1</v>
      </c>
      <c r="U22" s="37">
        <v>56730.92</v>
      </c>
      <c r="V22" s="44"/>
      <c r="W22" s="44"/>
    </row>
    <row r="23" spans="1:23" s="9" customFormat="1" ht="12">
      <c r="A23" s="36">
        <f>A22+1</f>
        <v>5</v>
      </c>
      <c r="B23" s="27" t="s">
        <v>63</v>
      </c>
      <c r="C23" s="27" t="s">
        <v>15</v>
      </c>
      <c r="D23" s="26" t="s">
        <v>181</v>
      </c>
      <c r="E23" s="26" t="s">
        <v>3</v>
      </c>
      <c r="F23" s="28">
        <v>44197</v>
      </c>
      <c r="G23" s="28">
        <v>44377</v>
      </c>
      <c r="H23" s="7">
        <v>45000</v>
      </c>
      <c r="I23" s="7">
        <v>1148.33</v>
      </c>
      <c r="J23" s="7">
        <v>0</v>
      </c>
      <c r="K23" s="7">
        <v>1291.5</v>
      </c>
      <c r="L23" s="7">
        <f>H23*7.1%</f>
        <v>3194.9999999999995</v>
      </c>
      <c r="M23" s="7">
        <f>H23*1.15%</f>
        <v>517.5</v>
      </c>
      <c r="N23" s="7">
        <v>1368</v>
      </c>
      <c r="O23" s="7">
        <f>H23*7.09%</f>
        <v>3190.5</v>
      </c>
      <c r="P23" s="7"/>
      <c r="Q23" s="7">
        <f>K23+L23+M23+N23+O23</f>
        <v>9562.5</v>
      </c>
      <c r="R23" s="7"/>
      <c r="S23" s="7">
        <f>+K23+N23+P23+R23+I23+J23</f>
        <v>3807.83</v>
      </c>
      <c r="T23" s="7">
        <f>+O23+M23+L23</f>
        <v>6903</v>
      </c>
      <c r="U23" s="37">
        <v>41192.17</v>
      </c>
      <c r="V23" s="44"/>
      <c r="W23" s="44"/>
    </row>
    <row r="24" spans="1:23" s="9" customFormat="1" ht="12">
      <c r="A24" s="38" t="s">
        <v>120</v>
      </c>
      <c r="B24" s="16"/>
      <c r="C24" s="16"/>
      <c r="D24" s="14"/>
      <c r="E24" s="14"/>
      <c r="F24" s="14"/>
      <c r="G24" s="14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39"/>
      <c r="V24" s="44"/>
      <c r="W24" s="44"/>
    </row>
    <row r="25" spans="1:23" s="9" customFormat="1" ht="12">
      <c r="A25" s="36">
        <f>A23+1</f>
        <v>6</v>
      </c>
      <c r="B25" s="27" t="s">
        <v>59</v>
      </c>
      <c r="C25" s="27" t="s">
        <v>149</v>
      </c>
      <c r="D25" s="26" t="s">
        <v>181</v>
      </c>
      <c r="E25" s="26" t="s">
        <v>3</v>
      </c>
      <c r="F25" s="28">
        <v>44228</v>
      </c>
      <c r="G25" s="28">
        <v>44408</v>
      </c>
      <c r="H25" s="7">
        <v>65000</v>
      </c>
      <c r="I25" s="7">
        <v>4189.55</v>
      </c>
      <c r="J25" s="7">
        <v>0</v>
      </c>
      <c r="K25" s="7">
        <v>1865.5</v>
      </c>
      <c r="L25" s="7">
        <f>H25*7.1%</f>
        <v>4615</v>
      </c>
      <c r="M25" s="7">
        <f>62400*1.15%</f>
        <v>717.6</v>
      </c>
      <c r="N25" s="7">
        <v>1976</v>
      </c>
      <c r="O25" s="7">
        <f>H25*7.09%</f>
        <v>4608.5</v>
      </c>
      <c r="P25" s="7">
        <v>1190.1199999999999</v>
      </c>
      <c r="Q25" s="7">
        <f>K25+L25+M25+N25+O25</f>
        <v>13782.6</v>
      </c>
      <c r="R25" s="7"/>
      <c r="S25" s="7">
        <f>+K25+N25+P25+R25+I25+J25</f>
        <v>9221.17</v>
      </c>
      <c r="T25" s="7">
        <f>+O25+M25+L25</f>
        <v>9941.1</v>
      </c>
      <c r="U25" s="37">
        <v>55778.83</v>
      </c>
      <c r="V25" s="44"/>
      <c r="W25" s="44"/>
    </row>
    <row r="26" spans="1:23" s="18" customFormat="1" ht="12">
      <c r="A26" s="38" t="s">
        <v>121</v>
      </c>
      <c r="B26" s="16"/>
      <c r="C26" s="16"/>
      <c r="D26" s="14"/>
      <c r="E26" s="14"/>
      <c r="F26" s="14"/>
      <c r="G26" s="14"/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39"/>
      <c r="V26" s="44"/>
      <c r="W26" s="44"/>
    </row>
    <row r="27" spans="1:23" s="9" customFormat="1" ht="12">
      <c r="A27" s="36">
        <f>A25+1</f>
        <v>7</v>
      </c>
      <c r="B27" s="27" t="s">
        <v>76</v>
      </c>
      <c r="C27" s="27" t="s">
        <v>13</v>
      </c>
      <c r="D27" s="26" t="s">
        <v>181</v>
      </c>
      <c r="E27" s="26" t="s">
        <v>3</v>
      </c>
      <c r="F27" s="28">
        <v>44197</v>
      </c>
      <c r="G27" s="28">
        <v>44377</v>
      </c>
      <c r="H27" s="7">
        <v>155000</v>
      </c>
      <c r="I27" s="7">
        <v>25042.74</v>
      </c>
      <c r="J27" s="7">
        <v>0</v>
      </c>
      <c r="K27" s="7">
        <f>+H27*2.87%</f>
        <v>4448.5</v>
      </c>
      <c r="L27" s="7">
        <f>H27*7.1%</f>
        <v>11004.999999999998</v>
      </c>
      <c r="M27" s="7">
        <f>62400*1.15%</f>
        <v>717.6</v>
      </c>
      <c r="N27" s="7">
        <f>+H27*3.04%</f>
        <v>4712</v>
      </c>
      <c r="O27" s="7">
        <f>H27*7.09%</f>
        <v>10989.5</v>
      </c>
      <c r="P27" s="7"/>
      <c r="Q27" s="7">
        <f>K27+L27+M27+N27+O27</f>
        <v>31872.6</v>
      </c>
      <c r="R27" s="7"/>
      <c r="S27" s="7">
        <f>+K27+N27+P27+R27+I27+J27</f>
        <v>34203.240000000005</v>
      </c>
      <c r="T27" s="7">
        <f>+O27+M27+L27</f>
        <v>22712.1</v>
      </c>
      <c r="U27" s="37">
        <f>+H27-S27</f>
        <v>120796.76</v>
      </c>
      <c r="V27" s="44"/>
      <c r="W27" s="44"/>
    </row>
    <row r="28" spans="1:23" s="18" customFormat="1" ht="12">
      <c r="A28" s="38" t="s">
        <v>122</v>
      </c>
      <c r="B28" s="16"/>
      <c r="C28" s="16"/>
      <c r="D28" s="14"/>
      <c r="E28" s="14"/>
      <c r="F28" s="14"/>
      <c r="G28" s="14"/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39"/>
      <c r="V28" s="44"/>
      <c r="W28" s="44"/>
    </row>
    <row r="29" spans="1:23" s="9" customFormat="1" ht="12">
      <c r="A29" s="36">
        <f>A27+1</f>
        <v>8</v>
      </c>
      <c r="B29" s="27" t="s">
        <v>65</v>
      </c>
      <c r="C29" s="27" t="s">
        <v>66</v>
      </c>
      <c r="D29" s="26" t="s">
        <v>181</v>
      </c>
      <c r="E29" s="26" t="s">
        <v>3</v>
      </c>
      <c r="F29" s="28">
        <v>44197</v>
      </c>
      <c r="G29" s="28">
        <v>44377</v>
      </c>
      <c r="H29" s="7">
        <v>70000</v>
      </c>
      <c r="I29" s="7">
        <v>5368.48</v>
      </c>
      <c r="J29" s="7">
        <v>0</v>
      </c>
      <c r="K29" s="7">
        <v>2009</v>
      </c>
      <c r="L29" s="7">
        <f>H29*7.1%</f>
        <v>4970</v>
      </c>
      <c r="M29" s="7">
        <f>62400*1.15%</f>
        <v>717.6</v>
      </c>
      <c r="N29" s="7">
        <v>2128</v>
      </c>
      <c r="O29" s="7">
        <f>H29*7.09%</f>
        <v>4963</v>
      </c>
      <c r="P29" s="7"/>
      <c r="Q29" s="7">
        <f>K29+L29+M29+N29+O29</f>
        <v>14787.6</v>
      </c>
      <c r="R29" s="7"/>
      <c r="S29" s="7">
        <f>+K29+N29+P29+R29+I29+J29</f>
        <v>9505.48</v>
      </c>
      <c r="T29" s="7">
        <f>+O29+M29+L29</f>
        <v>10650.6</v>
      </c>
      <c r="U29" s="37">
        <v>60494.52</v>
      </c>
      <c r="V29" s="44"/>
      <c r="W29" s="44"/>
    </row>
    <row r="30" spans="1:23" s="9" customFormat="1" ht="12">
      <c r="A30" s="36">
        <f>A29+1</f>
        <v>9</v>
      </c>
      <c r="B30" s="27" t="s">
        <v>37</v>
      </c>
      <c r="C30" s="27" t="s">
        <v>5</v>
      </c>
      <c r="D30" s="26" t="s">
        <v>181</v>
      </c>
      <c r="E30" s="26" t="s">
        <v>3</v>
      </c>
      <c r="F30" s="28">
        <v>44228</v>
      </c>
      <c r="G30" s="28">
        <v>44408</v>
      </c>
      <c r="H30" s="7">
        <v>65000</v>
      </c>
      <c r="I30" s="7">
        <v>4427.58</v>
      </c>
      <c r="J30" s="7">
        <v>0</v>
      </c>
      <c r="K30" s="7">
        <v>1865.5</v>
      </c>
      <c r="L30" s="7">
        <f>H30*7.1%</f>
        <v>4615</v>
      </c>
      <c r="M30" s="7">
        <f>62400*1.15%</f>
        <v>717.6</v>
      </c>
      <c r="N30" s="7">
        <v>1976</v>
      </c>
      <c r="O30" s="7">
        <f>H30*7.09%</f>
        <v>4608.5</v>
      </c>
      <c r="P30" s="7"/>
      <c r="Q30" s="7">
        <f>K30+L30+M30+N30+O30</f>
        <v>13782.6</v>
      </c>
      <c r="R30" s="7"/>
      <c r="S30" s="7">
        <f>+K30+N30+P30+R30+I30+J30</f>
        <v>8269.08</v>
      </c>
      <c r="T30" s="7">
        <f>+O30+M30+L30</f>
        <v>9941.1</v>
      </c>
      <c r="U30" s="37">
        <v>56730.92</v>
      </c>
      <c r="V30" s="44"/>
      <c r="W30" s="44"/>
    </row>
    <row r="31" spans="1:23" s="18" customFormat="1" ht="12">
      <c r="A31" s="38" t="s">
        <v>204</v>
      </c>
      <c r="B31" s="16"/>
      <c r="C31" s="16"/>
      <c r="D31" s="14"/>
      <c r="E31" s="14"/>
      <c r="F31" s="14"/>
      <c r="G31" s="14"/>
      <c r="H31" s="8"/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  <c r="T31" s="8"/>
      <c r="U31" s="39"/>
      <c r="V31" s="44"/>
      <c r="W31" s="44"/>
    </row>
    <row r="32" spans="1:23" s="9" customFormat="1" ht="12">
      <c r="A32" s="36">
        <f>A30+1</f>
        <v>10</v>
      </c>
      <c r="B32" s="27" t="s">
        <v>83</v>
      </c>
      <c r="C32" s="27" t="s">
        <v>13</v>
      </c>
      <c r="D32" s="26" t="s">
        <v>181</v>
      </c>
      <c r="E32" s="26" t="s">
        <v>3</v>
      </c>
      <c r="F32" s="28">
        <v>44256</v>
      </c>
      <c r="G32" s="28" t="s">
        <v>189</v>
      </c>
      <c r="H32" s="7">
        <v>115000</v>
      </c>
      <c r="I32" s="7">
        <v>15336.21</v>
      </c>
      <c r="J32" s="7">
        <v>0</v>
      </c>
      <c r="K32" s="7">
        <v>3300.5</v>
      </c>
      <c r="L32" s="7">
        <f>H32*7.1%</f>
        <v>8164.9999999999991</v>
      </c>
      <c r="M32" s="7">
        <f>62400*1.15%</f>
        <v>717.6</v>
      </c>
      <c r="N32" s="7">
        <v>3496</v>
      </c>
      <c r="O32" s="7">
        <f>H32*7.09%</f>
        <v>8153.5000000000009</v>
      </c>
      <c r="P32" s="7">
        <v>1190.1199999999999</v>
      </c>
      <c r="Q32" s="7">
        <f>K32+L32+M32+N32+O32</f>
        <v>23832.600000000002</v>
      </c>
      <c r="R32" s="7"/>
      <c r="S32" s="7">
        <f>+K32+N32+P32+R32+I32+J32</f>
        <v>23322.829999999998</v>
      </c>
      <c r="T32" s="7">
        <f>+O32+M32+L32</f>
        <v>17036.099999999999</v>
      </c>
      <c r="U32" s="37">
        <v>91677.17</v>
      </c>
      <c r="V32" s="44"/>
      <c r="W32" s="44"/>
    </row>
    <row r="33" spans="1:23" s="9" customFormat="1" ht="12">
      <c r="A33" s="36">
        <f>A32+1</f>
        <v>11</v>
      </c>
      <c r="B33" s="27" t="s">
        <v>12</v>
      </c>
      <c r="C33" s="27" t="s">
        <v>13</v>
      </c>
      <c r="D33" s="26" t="s">
        <v>181</v>
      </c>
      <c r="E33" s="26" t="s">
        <v>3</v>
      </c>
      <c r="F33" s="28">
        <v>44228</v>
      </c>
      <c r="G33" s="28">
        <v>44408</v>
      </c>
      <c r="H33" s="7">
        <v>115000</v>
      </c>
      <c r="I33" s="7">
        <v>15633.74</v>
      </c>
      <c r="J33" s="7"/>
      <c r="K33" s="7">
        <v>3300.5</v>
      </c>
      <c r="L33" s="7">
        <f>H33*7.1%</f>
        <v>8164.9999999999991</v>
      </c>
      <c r="M33" s="7">
        <f>62400*1.15%</f>
        <v>717.6</v>
      </c>
      <c r="N33" s="7">
        <v>3496</v>
      </c>
      <c r="O33" s="7">
        <f>H33*7.09%</f>
        <v>8153.5000000000009</v>
      </c>
      <c r="P33" s="7"/>
      <c r="Q33" s="7">
        <f>K33+L33+M33+N33+O33</f>
        <v>23832.600000000002</v>
      </c>
      <c r="R33" s="7"/>
      <c r="S33" s="7">
        <f>+K33+N33+P33+R33+I33+J33</f>
        <v>22430.239999999998</v>
      </c>
      <c r="T33" s="7">
        <f>+O33+M33+L33</f>
        <v>17036.099999999999</v>
      </c>
      <c r="U33" s="37">
        <v>92569.76</v>
      </c>
      <c r="V33" s="44"/>
      <c r="W33" s="44"/>
    </row>
    <row r="34" spans="1:23" s="18" customFormat="1" ht="12">
      <c r="A34" s="38" t="s">
        <v>123</v>
      </c>
      <c r="B34" s="16"/>
      <c r="C34" s="16"/>
      <c r="D34" s="14"/>
      <c r="E34" s="14"/>
      <c r="F34" s="14"/>
      <c r="G34" s="14"/>
      <c r="H34" s="8"/>
      <c r="I34" s="8"/>
      <c r="J34" s="8"/>
      <c r="K34" s="8"/>
      <c r="L34" s="8"/>
      <c r="M34" s="8"/>
      <c r="N34" s="8"/>
      <c r="O34" s="8"/>
      <c r="P34" s="8"/>
      <c r="Q34" s="8"/>
      <c r="R34" s="8"/>
      <c r="S34" s="8"/>
      <c r="T34" s="8"/>
      <c r="U34" s="39"/>
      <c r="V34" s="44"/>
      <c r="W34" s="44"/>
    </row>
    <row r="35" spans="1:23" s="9" customFormat="1" ht="12">
      <c r="A35" s="36">
        <f>A33+1</f>
        <v>12</v>
      </c>
      <c r="B35" s="27" t="s">
        <v>203</v>
      </c>
      <c r="C35" s="27" t="s">
        <v>205</v>
      </c>
      <c r="D35" s="26" t="s">
        <v>181</v>
      </c>
      <c r="E35" s="26" t="s">
        <v>157</v>
      </c>
      <c r="F35" s="28">
        <v>44378</v>
      </c>
      <c r="G35" s="28">
        <v>44561</v>
      </c>
      <c r="H35" s="7">
        <v>65000</v>
      </c>
      <c r="I35" s="7">
        <v>4427.58</v>
      </c>
      <c r="J35" s="7">
        <v>0</v>
      </c>
      <c r="K35" s="7">
        <f>+H35*2.87%</f>
        <v>1865.5</v>
      </c>
      <c r="L35" s="7">
        <f>H35*7.1%</f>
        <v>4615</v>
      </c>
      <c r="M35" s="7">
        <f>62400*1.15%</f>
        <v>717.6</v>
      </c>
      <c r="N35" s="7">
        <f>+H35*3.04%</f>
        <v>1976</v>
      </c>
      <c r="O35" s="7">
        <f>H35*7.09%</f>
        <v>4608.5</v>
      </c>
      <c r="P35" s="7"/>
      <c r="Q35" s="7">
        <f>K35+L35+M35+N35+O35</f>
        <v>13782.6</v>
      </c>
      <c r="R35" s="7"/>
      <c r="S35" s="7">
        <f>+K35+N35+P35+R35+I35+J35</f>
        <v>8269.08</v>
      </c>
      <c r="T35" s="7">
        <f>+O35+M35+L35</f>
        <v>9941.1</v>
      </c>
      <c r="U35" s="37">
        <v>56730.92</v>
      </c>
      <c r="V35" s="44"/>
      <c r="W35" s="44"/>
    </row>
    <row r="36" spans="1:23" s="18" customFormat="1" ht="12">
      <c r="A36" s="38" t="s">
        <v>124</v>
      </c>
      <c r="B36" s="16"/>
      <c r="C36" s="16"/>
      <c r="D36" s="14"/>
      <c r="E36" s="14"/>
      <c r="F36" s="14"/>
      <c r="G36" s="14"/>
      <c r="H36" s="8"/>
      <c r="I36" s="8"/>
      <c r="J36" s="8"/>
      <c r="K36" s="8"/>
      <c r="L36" s="8"/>
      <c r="M36" s="8"/>
      <c r="N36" s="8"/>
      <c r="O36" s="8"/>
      <c r="P36" s="8"/>
      <c r="Q36" s="8"/>
      <c r="R36" s="8"/>
      <c r="S36" s="8"/>
      <c r="T36" s="8"/>
      <c r="U36" s="39"/>
      <c r="V36" s="44"/>
      <c r="W36" s="44"/>
    </row>
    <row r="37" spans="1:23" s="9" customFormat="1" ht="12">
      <c r="A37" s="36">
        <f>A35+1</f>
        <v>13</v>
      </c>
      <c r="B37" s="27" t="s">
        <v>105</v>
      </c>
      <c r="C37" s="27" t="s">
        <v>17</v>
      </c>
      <c r="D37" s="26" t="s">
        <v>181</v>
      </c>
      <c r="E37" s="26" t="s">
        <v>157</v>
      </c>
      <c r="F37" s="28">
        <v>44228</v>
      </c>
      <c r="G37" s="28">
        <v>44408</v>
      </c>
      <c r="H37" s="7">
        <v>75000</v>
      </c>
      <c r="I37" s="7">
        <v>6309.38</v>
      </c>
      <c r="J37" s="7">
        <v>0</v>
      </c>
      <c r="K37" s="7">
        <v>2152.5</v>
      </c>
      <c r="L37" s="7">
        <f>H37*7.1%</f>
        <v>5324.9999999999991</v>
      </c>
      <c r="M37" s="7">
        <f>62400*1.15%</f>
        <v>717.6</v>
      </c>
      <c r="N37" s="7">
        <v>2280</v>
      </c>
      <c r="O37" s="7">
        <f>H37*7.09%</f>
        <v>5317.5</v>
      </c>
      <c r="P37" s="7"/>
      <c r="Q37" s="7">
        <f>K37+L37+M37+N37+O37</f>
        <v>15792.599999999999</v>
      </c>
      <c r="R37" s="7"/>
      <c r="S37" s="7">
        <f>+K37+N37+P37+R37+I37+J37</f>
        <v>10741.880000000001</v>
      </c>
      <c r="T37" s="7">
        <f>+O37+M37+L37</f>
        <v>11360.099999999999</v>
      </c>
      <c r="U37" s="37">
        <v>64258.12</v>
      </c>
      <c r="V37" s="44"/>
      <c r="W37" s="44"/>
    </row>
    <row r="38" spans="1:23" s="9" customFormat="1" ht="12">
      <c r="A38" s="36">
        <f>A37+1</f>
        <v>14</v>
      </c>
      <c r="B38" s="27" t="s">
        <v>74</v>
      </c>
      <c r="C38" s="27" t="s">
        <v>148</v>
      </c>
      <c r="D38" s="26" t="s">
        <v>181</v>
      </c>
      <c r="E38" s="26" t="s">
        <v>3</v>
      </c>
      <c r="F38" s="28">
        <v>44228</v>
      </c>
      <c r="G38" s="28">
        <v>44408</v>
      </c>
      <c r="H38" s="7">
        <v>65000</v>
      </c>
      <c r="I38" s="7">
        <v>4427.58</v>
      </c>
      <c r="J38" s="7">
        <v>0</v>
      </c>
      <c r="K38" s="7">
        <v>1865.5</v>
      </c>
      <c r="L38" s="7">
        <f>H38*7.1%</f>
        <v>4615</v>
      </c>
      <c r="M38" s="7">
        <f>62400*1.15%</f>
        <v>717.6</v>
      </c>
      <c r="N38" s="7">
        <v>1976</v>
      </c>
      <c r="O38" s="7">
        <f>H38*7.09%</f>
        <v>4608.5</v>
      </c>
      <c r="P38" s="7"/>
      <c r="Q38" s="7">
        <f>K38+L38+M38+N38+O38</f>
        <v>13782.6</v>
      </c>
      <c r="R38" s="7"/>
      <c r="S38" s="7">
        <f>+K38+N38+P38+R38+I38+J38</f>
        <v>8269.08</v>
      </c>
      <c r="T38" s="7">
        <f>+O38+M38+L38</f>
        <v>9941.1</v>
      </c>
      <c r="U38" s="37">
        <v>56730.92</v>
      </c>
      <c r="V38" s="44"/>
      <c r="W38" s="44"/>
    </row>
    <row r="39" spans="1:23" s="18" customFormat="1" ht="12">
      <c r="A39" s="38" t="s">
        <v>196</v>
      </c>
      <c r="B39" s="16"/>
      <c r="C39" s="16"/>
      <c r="D39" s="14"/>
      <c r="E39" s="14"/>
      <c r="F39" s="14"/>
      <c r="G39" s="14"/>
      <c r="H39" s="8"/>
      <c r="I39" s="8"/>
      <c r="J39" s="8"/>
      <c r="K39" s="8"/>
      <c r="L39" s="8"/>
      <c r="M39" s="8"/>
      <c r="N39" s="8"/>
      <c r="O39" s="8"/>
      <c r="P39" s="8"/>
      <c r="Q39" s="8"/>
      <c r="R39" s="8"/>
      <c r="S39" s="8"/>
      <c r="T39" s="8"/>
      <c r="U39" s="39"/>
      <c r="V39" s="44"/>
      <c r="W39" s="44"/>
    </row>
    <row r="40" spans="1:23" s="9" customFormat="1" ht="12">
      <c r="A40" s="36">
        <f>A38+1</f>
        <v>15</v>
      </c>
      <c r="B40" s="27" t="s">
        <v>197</v>
      </c>
      <c r="C40" s="27" t="s">
        <v>198</v>
      </c>
      <c r="D40" s="26" t="s">
        <v>181</v>
      </c>
      <c r="E40" s="26" t="s">
        <v>157</v>
      </c>
      <c r="F40" s="28">
        <v>44378</v>
      </c>
      <c r="G40" s="28">
        <v>44561</v>
      </c>
      <c r="H40" s="7">
        <v>115000</v>
      </c>
      <c r="I40" s="7">
        <v>15633.74</v>
      </c>
      <c r="J40" s="7">
        <v>0</v>
      </c>
      <c r="K40" s="7">
        <f>+H40*2.87%</f>
        <v>3300.5</v>
      </c>
      <c r="L40" s="7">
        <f>H40*7.1%</f>
        <v>8164.9999999999991</v>
      </c>
      <c r="M40" s="7">
        <f>62400*1.15%</f>
        <v>717.6</v>
      </c>
      <c r="N40" s="7">
        <f>+H40*3.04%</f>
        <v>3496</v>
      </c>
      <c r="O40" s="7">
        <f>H40*7.09%</f>
        <v>8153.5000000000009</v>
      </c>
      <c r="P40" s="7"/>
      <c r="Q40" s="7">
        <f>K40+L40+M40+N40+O40</f>
        <v>23832.600000000002</v>
      </c>
      <c r="R40" s="7"/>
      <c r="S40" s="7">
        <f>+K40+N40+P40+R40+I40+J40</f>
        <v>22430.239999999998</v>
      </c>
      <c r="T40" s="7">
        <f>+O40+M40+L40</f>
        <v>17036.099999999999</v>
      </c>
      <c r="U40" s="37">
        <f>+H40-S40</f>
        <v>92569.760000000009</v>
      </c>
      <c r="V40" s="44"/>
      <c r="W40" s="44"/>
    </row>
    <row r="41" spans="1:23" s="18" customFormat="1" ht="12">
      <c r="A41" s="40" t="s">
        <v>125</v>
      </c>
      <c r="B41" s="16"/>
      <c r="C41" s="16"/>
      <c r="D41" s="14"/>
      <c r="E41" s="14"/>
      <c r="F41" s="14"/>
      <c r="G41" s="14"/>
      <c r="H41" s="8"/>
      <c r="I41" s="8"/>
      <c r="J41" s="8"/>
      <c r="K41" s="8"/>
      <c r="L41" s="8"/>
      <c r="M41" s="8"/>
      <c r="N41" s="8"/>
      <c r="O41" s="8"/>
      <c r="P41" s="8"/>
      <c r="Q41" s="8"/>
      <c r="R41" s="8"/>
      <c r="S41" s="8"/>
      <c r="T41" s="8"/>
      <c r="U41" s="39"/>
      <c r="V41" s="44"/>
      <c r="W41" s="44"/>
    </row>
    <row r="42" spans="1:23" s="9" customFormat="1" ht="12">
      <c r="A42" s="36">
        <f>A40+1</f>
        <v>16</v>
      </c>
      <c r="B42" s="27" t="s">
        <v>92</v>
      </c>
      <c r="C42" s="27" t="s">
        <v>77</v>
      </c>
      <c r="D42" s="26" t="s">
        <v>181</v>
      </c>
      <c r="E42" s="26" t="s">
        <v>3</v>
      </c>
      <c r="F42" s="28">
        <v>44228</v>
      </c>
      <c r="G42" s="28">
        <v>44408</v>
      </c>
      <c r="H42" s="7">
        <v>155000</v>
      </c>
      <c r="I42" s="7">
        <v>25042.74</v>
      </c>
      <c r="J42" s="7">
        <v>0</v>
      </c>
      <c r="K42" s="7">
        <f>+H42*2.87%</f>
        <v>4448.5</v>
      </c>
      <c r="L42" s="7">
        <f>H42*7.1%</f>
        <v>11004.999999999998</v>
      </c>
      <c r="M42" s="7">
        <f>62400*1.15%</f>
        <v>717.6</v>
      </c>
      <c r="N42" s="7">
        <f>+H42*3.04%</f>
        <v>4712</v>
      </c>
      <c r="O42" s="7">
        <f t="shared" ref="O42:O49" si="0">H42*7.09%</f>
        <v>10989.5</v>
      </c>
      <c r="P42" s="7"/>
      <c r="Q42" s="7">
        <f>K42+L42+M42+N42+O42</f>
        <v>31872.6</v>
      </c>
      <c r="R42" s="7"/>
      <c r="S42" s="7">
        <f>+K42+N42+P42+R42+I42+J42</f>
        <v>34203.240000000005</v>
      </c>
      <c r="T42" s="7">
        <f>+O42+M42+L42</f>
        <v>22712.1</v>
      </c>
      <c r="U42" s="37">
        <f>+H42-S42</f>
        <v>120796.76</v>
      </c>
      <c r="V42" s="44"/>
      <c r="W42" s="44"/>
    </row>
    <row r="43" spans="1:23" s="18" customFormat="1" ht="12">
      <c r="A43" s="38" t="s">
        <v>126</v>
      </c>
      <c r="B43" s="16"/>
      <c r="C43" s="16"/>
      <c r="D43" s="14"/>
      <c r="E43" s="14"/>
      <c r="F43" s="14"/>
      <c r="G43" s="14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  <c r="U43" s="39"/>
      <c r="V43" s="44"/>
      <c r="W43" s="44"/>
    </row>
    <row r="44" spans="1:23" s="9" customFormat="1" ht="12">
      <c r="A44" s="36">
        <f>A42+1</f>
        <v>17</v>
      </c>
      <c r="B44" s="27" t="s">
        <v>8</v>
      </c>
      <c r="C44" s="27" t="s">
        <v>152</v>
      </c>
      <c r="D44" s="26" t="s">
        <v>181</v>
      </c>
      <c r="E44" s="26" t="s">
        <v>3</v>
      </c>
      <c r="F44" s="28">
        <v>44197</v>
      </c>
      <c r="G44" s="28">
        <v>44377</v>
      </c>
      <c r="H44" s="7">
        <v>120000</v>
      </c>
      <c r="I44" s="7">
        <v>16809.87</v>
      </c>
      <c r="J44" s="7">
        <v>0</v>
      </c>
      <c r="K44" s="7">
        <v>3444</v>
      </c>
      <c r="L44" s="7">
        <f t="shared" ref="L44:L49" si="1">H44*7.1%</f>
        <v>8520</v>
      </c>
      <c r="M44" s="7">
        <f>62400*1.15%</f>
        <v>717.6</v>
      </c>
      <c r="N44" s="7">
        <v>3648</v>
      </c>
      <c r="O44" s="7">
        <f t="shared" si="0"/>
        <v>8508</v>
      </c>
      <c r="P44" s="7"/>
      <c r="Q44" s="7">
        <f t="shared" ref="Q44:Q49" si="2">K44+L44+M44+N44+O44</f>
        <v>24837.599999999999</v>
      </c>
      <c r="R44" s="7"/>
      <c r="S44" s="7">
        <f t="shared" ref="S44:S49" si="3">+K44+N44+P44+R44+I44+J44</f>
        <v>23901.87</v>
      </c>
      <c r="T44" s="7">
        <f t="shared" ref="T44:T49" si="4">+O44+M44+L44</f>
        <v>17745.599999999999</v>
      </c>
      <c r="U44" s="37">
        <v>96098.13</v>
      </c>
      <c r="V44" s="44"/>
      <c r="W44" s="44"/>
    </row>
    <row r="45" spans="1:23" s="9" customFormat="1" ht="12">
      <c r="A45" s="36">
        <f>A44+1</f>
        <v>18</v>
      </c>
      <c r="B45" s="27" t="s">
        <v>70</v>
      </c>
      <c r="C45" s="27" t="s">
        <v>13</v>
      </c>
      <c r="D45" s="26" t="s">
        <v>181</v>
      </c>
      <c r="E45" s="26" t="s">
        <v>3</v>
      </c>
      <c r="F45" s="28">
        <v>44197</v>
      </c>
      <c r="G45" s="28">
        <v>44377</v>
      </c>
      <c r="H45" s="7">
        <v>75000</v>
      </c>
      <c r="I45" s="7">
        <v>5833.33</v>
      </c>
      <c r="J45" s="7">
        <v>0</v>
      </c>
      <c r="K45" s="7">
        <v>2152.5</v>
      </c>
      <c r="L45" s="7">
        <f t="shared" si="1"/>
        <v>5324.9999999999991</v>
      </c>
      <c r="M45" s="7">
        <f>62400*1.15%</f>
        <v>717.6</v>
      </c>
      <c r="N45" s="7">
        <v>2280</v>
      </c>
      <c r="O45" s="7">
        <f t="shared" si="0"/>
        <v>5317.5</v>
      </c>
      <c r="P45" s="7">
        <v>2380.2399999999998</v>
      </c>
      <c r="Q45" s="7">
        <f t="shared" si="2"/>
        <v>15792.599999999999</v>
      </c>
      <c r="R45" s="7"/>
      <c r="S45" s="7">
        <f t="shared" si="3"/>
        <v>12646.07</v>
      </c>
      <c r="T45" s="7">
        <f t="shared" si="4"/>
        <v>11360.099999999999</v>
      </c>
      <c r="U45" s="37">
        <v>62353.93</v>
      </c>
      <c r="V45" s="44"/>
      <c r="W45" s="44"/>
    </row>
    <row r="46" spans="1:23" s="9" customFormat="1" ht="12">
      <c r="A46" s="36">
        <f t="shared" ref="A46:A48" si="5">A45+1</f>
        <v>19</v>
      </c>
      <c r="B46" s="27" t="s">
        <v>106</v>
      </c>
      <c r="C46" s="27" t="s">
        <v>13</v>
      </c>
      <c r="D46" s="26" t="s">
        <v>181</v>
      </c>
      <c r="E46" s="26" t="s">
        <v>3</v>
      </c>
      <c r="F46" s="28">
        <v>44197</v>
      </c>
      <c r="G46" s="28">
        <v>44377</v>
      </c>
      <c r="H46" s="7">
        <v>75000</v>
      </c>
      <c r="I46" s="7">
        <v>6309.38</v>
      </c>
      <c r="J46" s="7">
        <v>0</v>
      </c>
      <c r="K46" s="7">
        <v>2152.5</v>
      </c>
      <c r="L46" s="7">
        <f t="shared" si="1"/>
        <v>5324.9999999999991</v>
      </c>
      <c r="M46" s="7">
        <f>62400*1.15%</f>
        <v>717.6</v>
      </c>
      <c r="N46" s="7">
        <v>2280</v>
      </c>
      <c r="O46" s="7">
        <f t="shared" si="0"/>
        <v>5317.5</v>
      </c>
      <c r="P46" s="7"/>
      <c r="Q46" s="7">
        <f t="shared" si="2"/>
        <v>15792.599999999999</v>
      </c>
      <c r="R46" s="7"/>
      <c r="S46" s="7">
        <f t="shared" si="3"/>
        <v>10741.880000000001</v>
      </c>
      <c r="T46" s="7">
        <f t="shared" si="4"/>
        <v>11360.099999999999</v>
      </c>
      <c r="U46" s="37">
        <v>64258.12</v>
      </c>
      <c r="V46" s="44"/>
      <c r="W46" s="44"/>
    </row>
    <row r="47" spans="1:23" s="9" customFormat="1" ht="12">
      <c r="A47" s="36">
        <f t="shared" si="5"/>
        <v>20</v>
      </c>
      <c r="B47" s="27" t="s">
        <v>199</v>
      </c>
      <c r="C47" s="27" t="s">
        <v>200</v>
      </c>
      <c r="D47" s="26" t="s">
        <v>181</v>
      </c>
      <c r="E47" s="26" t="s">
        <v>157</v>
      </c>
      <c r="F47" s="28">
        <v>44378</v>
      </c>
      <c r="G47" s="28">
        <v>44561</v>
      </c>
      <c r="H47" s="7">
        <v>125000</v>
      </c>
      <c r="I47" s="7">
        <v>17985.990000000002</v>
      </c>
      <c r="J47" s="7">
        <v>0</v>
      </c>
      <c r="K47" s="7">
        <f>+H47*2.87%</f>
        <v>3587.5</v>
      </c>
      <c r="L47" s="7">
        <f t="shared" si="1"/>
        <v>8875</v>
      </c>
      <c r="M47" s="7">
        <f>62400*1.15%</f>
        <v>717.6</v>
      </c>
      <c r="N47" s="7">
        <f>+H47*3.04%</f>
        <v>3800</v>
      </c>
      <c r="O47" s="7">
        <f t="shared" si="0"/>
        <v>8862.5</v>
      </c>
      <c r="P47" s="7"/>
      <c r="Q47" s="7">
        <f t="shared" si="2"/>
        <v>25842.6</v>
      </c>
      <c r="R47" s="7"/>
      <c r="S47" s="7">
        <f t="shared" si="3"/>
        <v>25373.49</v>
      </c>
      <c r="T47" s="7">
        <f t="shared" si="4"/>
        <v>18455.099999999999</v>
      </c>
      <c r="U47" s="37">
        <f>+H47-S47</f>
        <v>99626.51</v>
      </c>
      <c r="V47" s="44"/>
      <c r="W47" s="44"/>
    </row>
    <row r="48" spans="1:23" s="9" customFormat="1" ht="12">
      <c r="A48" s="36">
        <f t="shared" si="5"/>
        <v>21</v>
      </c>
      <c r="B48" s="27" t="s">
        <v>23</v>
      </c>
      <c r="C48" s="27" t="s">
        <v>24</v>
      </c>
      <c r="D48" s="26" t="s">
        <v>181</v>
      </c>
      <c r="E48" s="26" t="s">
        <v>3</v>
      </c>
      <c r="F48" s="28">
        <v>44228</v>
      </c>
      <c r="G48" s="28">
        <v>44408</v>
      </c>
      <c r="H48" s="7">
        <v>65000</v>
      </c>
      <c r="I48" s="7">
        <v>4427.58</v>
      </c>
      <c r="J48" s="7">
        <v>0</v>
      </c>
      <c r="K48" s="7">
        <v>1865.5</v>
      </c>
      <c r="L48" s="7">
        <f t="shared" si="1"/>
        <v>4615</v>
      </c>
      <c r="M48" s="7">
        <f>62400*1.15%</f>
        <v>717.6</v>
      </c>
      <c r="N48" s="7">
        <v>1976</v>
      </c>
      <c r="O48" s="7">
        <f t="shared" si="0"/>
        <v>4608.5</v>
      </c>
      <c r="P48" s="7"/>
      <c r="Q48" s="7">
        <f t="shared" si="2"/>
        <v>13782.6</v>
      </c>
      <c r="R48" s="7"/>
      <c r="S48" s="7">
        <f t="shared" si="3"/>
        <v>8269.08</v>
      </c>
      <c r="T48" s="7">
        <f t="shared" si="4"/>
        <v>9941.1</v>
      </c>
      <c r="U48" s="37">
        <v>56730.92</v>
      </c>
      <c r="V48" s="44"/>
      <c r="W48" s="44"/>
    </row>
    <row r="49" spans="1:23" s="9" customFormat="1" ht="12">
      <c r="A49" s="36">
        <f>A48+1</f>
        <v>22</v>
      </c>
      <c r="B49" s="27" t="s">
        <v>100</v>
      </c>
      <c r="C49" s="27" t="s">
        <v>101</v>
      </c>
      <c r="D49" s="26" t="s">
        <v>181</v>
      </c>
      <c r="E49" s="26" t="s">
        <v>157</v>
      </c>
      <c r="F49" s="28">
        <v>44256</v>
      </c>
      <c r="G49" s="28" t="s">
        <v>189</v>
      </c>
      <c r="H49" s="7">
        <v>51750</v>
      </c>
      <c r="I49" s="7">
        <v>2100.9899999999998</v>
      </c>
      <c r="J49" s="7">
        <v>0</v>
      </c>
      <c r="K49" s="7">
        <v>1485.23</v>
      </c>
      <c r="L49" s="7">
        <f t="shared" si="1"/>
        <v>3674.2499999999995</v>
      </c>
      <c r="M49" s="7">
        <f>H49*1.15%</f>
        <v>595.125</v>
      </c>
      <c r="N49" s="7">
        <v>1573.2</v>
      </c>
      <c r="O49" s="7">
        <f t="shared" si="0"/>
        <v>3669.0750000000003</v>
      </c>
      <c r="P49" s="7"/>
      <c r="Q49" s="7">
        <f t="shared" si="2"/>
        <v>10996.88</v>
      </c>
      <c r="R49" s="7"/>
      <c r="S49" s="7">
        <f t="shared" si="3"/>
        <v>5159.42</v>
      </c>
      <c r="T49" s="7">
        <f t="shared" si="4"/>
        <v>7938.4500000000007</v>
      </c>
      <c r="U49" s="37">
        <v>46590.58</v>
      </c>
      <c r="V49" s="44"/>
      <c r="W49" s="44"/>
    </row>
    <row r="50" spans="1:23" s="18" customFormat="1" ht="12">
      <c r="A50" s="40" t="s">
        <v>127</v>
      </c>
      <c r="B50" s="16"/>
      <c r="C50" s="16"/>
      <c r="D50" s="14"/>
      <c r="E50" s="14"/>
      <c r="F50" s="14"/>
      <c r="G50" s="14"/>
      <c r="H50" s="8"/>
      <c r="I50" s="8"/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  <c r="U50" s="39"/>
      <c r="V50" s="44"/>
      <c r="W50" s="44"/>
    </row>
    <row r="51" spans="1:23" s="9" customFormat="1" ht="12">
      <c r="A51" s="36">
        <f>A49+1</f>
        <v>23</v>
      </c>
      <c r="B51" s="27" t="s">
        <v>53</v>
      </c>
      <c r="C51" s="27" t="s">
        <v>54</v>
      </c>
      <c r="D51" s="26" t="s">
        <v>181</v>
      </c>
      <c r="E51" s="26" t="s">
        <v>157</v>
      </c>
      <c r="F51" s="28">
        <v>44197</v>
      </c>
      <c r="G51" s="28">
        <v>44377</v>
      </c>
      <c r="H51" s="7">
        <v>85000</v>
      </c>
      <c r="I51" s="7">
        <v>8576.99</v>
      </c>
      <c r="J51" s="7">
        <v>0</v>
      </c>
      <c r="K51" s="7">
        <v>2439.5</v>
      </c>
      <c r="L51" s="7">
        <f>H51*7.1%</f>
        <v>6034.9999999999991</v>
      </c>
      <c r="M51" s="7">
        <f>62400*1.15%</f>
        <v>717.6</v>
      </c>
      <c r="N51" s="7">
        <v>2584</v>
      </c>
      <c r="O51" s="7">
        <f>H51*7.09%</f>
        <v>6026.5</v>
      </c>
      <c r="P51" s="7"/>
      <c r="Q51" s="7">
        <f>K51+L51+M51+N51+O51</f>
        <v>17802.599999999999</v>
      </c>
      <c r="R51" s="7"/>
      <c r="S51" s="7">
        <f>+K51+N51+P51+R51+I51+J51</f>
        <v>13600.49</v>
      </c>
      <c r="T51" s="7">
        <f>+O51+M51+L51</f>
        <v>12779.099999999999</v>
      </c>
      <c r="U51" s="37">
        <v>71399.509999999995</v>
      </c>
      <c r="V51" s="44"/>
      <c r="W51" s="44"/>
    </row>
    <row r="52" spans="1:23" s="9" customFormat="1" ht="12">
      <c r="A52" s="36">
        <f>A51+1</f>
        <v>24</v>
      </c>
      <c r="B52" s="43" t="s">
        <v>29</v>
      </c>
      <c r="C52" s="27" t="s">
        <v>155</v>
      </c>
      <c r="D52" s="26" t="s">
        <v>181</v>
      </c>
      <c r="E52" s="26" t="s">
        <v>3</v>
      </c>
      <c r="F52" s="28">
        <v>44228</v>
      </c>
      <c r="G52" s="28">
        <v>44408</v>
      </c>
      <c r="H52" s="7">
        <v>65000</v>
      </c>
      <c r="I52" s="7">
        <v>4189.55</v>
      </c>
      <c r="J52" s="7">
        <v>0</v>
      </c>
      <c r="K52" s="7">
        <v>1865.5</v>
      </c>
      <c r="L52" s="7">
        <f>H52*7.1%</f>
        <v>4615</v>
      </c>
      <c r="M52" s="7">
        <f>62400*1.15%</f>
        <v>717.6</v>
      </c>
      <c r="N52" s="7">
        <v>1976</v>
      </c>
      <c r="O52" s="7">
        <f>H52*7.09%</f>
        <v>4608.5</v>
      </c>
      <c r="P52" s="7">
        <v>1190.1199999999999</v>
      </c>
      <c r="Q52" s="7">
        <f>K52+L52+M52+N52+O52</f>
        <v>13782.6</v>
      </c>
      <c r="R52" s="7"/>
      <c r="S52" s="7">
        <f>+K52+N52+P52+R52+I52+J52</f>
        <v>9221.17</v>
      </c>
      <c r="T52" s="7">
        <f>+O52+M52+L52</f>
        <v>9941.1</v>
      </c>
      <c r="U52" s="37">
        <v>55778.83</v>
      </c>
      <c r="V52" s="44"/>
      <c r="W52" s="44"/>
    </row>
    <row r="53" spans="1:23" s="9" customFormat="1" ht="12">
      <c r="A53" s="36">
        <f>A52+1</f>
        <v>25</v>
      </c>
      <c r="B53" s="27" t="s">
        <v>96</v>
      </c>
      <c r="C53" s="27" t="s">
        <v>5</v>
      </c>
      <c r="D53" s="26" t="s">
        <v>181</v>
      </c>
      <c r="E53" s="26" t="s">
        <v>3</v>
      </c>
      <c r="F53" s="28">
        <v>44197</v>
      </c>
      <c r="G53" s="28">
        <v>44377</v>
      </c>
      <c r="H53" s="7">
        <v>65000</v>
      </c>
      <c r="I53" s="7">
        <v>4427.58</v>
      </c>
      <c r="J53" s="7">
        <v>0</v>
      </c>
      <c r="K53" s="7">
        <v>1865.5</v>
      </c>
      <c r="L53" s="7">
        <f>H53*7.1%</f>
        <v>4615</v>
      </c>
      <c r="M53" s="7">
        <f>62400*1.15%</f>
        <v>717.6</v>
      </c>
      <c r="N53" s="7">
        <v>1976</v>
      </c>
      <c r="O53" s="7">
        <f>H53*7.09%</f>
        <v>4608.5</v>
      </c>
      <c r="P53" s="7"/>
      <c r="Q53" s="7">
        <f>K53+L53+M53+N53+O53</f>
        <v>13782.6</v>
      </c>
      <c r="R53" s="7"/>
      <c r="S53" s="7">
        <f>+K53+N53+P53+R53+I53+J53</f>
        <v>8269.08</v>
      </c>
      <c r="T53" s="7">
        <f>+O53+M53+L53</f>
        <v>9941.1</v>
      </c>
      <c r="U53" s="37">
        <v>56730.92</v>
      </c>
      <c r="V53" s="44"/>
      <c r="W53" s="44"/>
    </row>
    <row r="54" spans="1:23" s="18" customFormat="1" ht="13.5" customHeight="1">
      <c r="A54" s="40" t="s">
        <v>128</v>
      </c>
      <c r="B54" s="16"/>
      <c r="C54" s="16"/>
      <c r="D54" s="14"/>
      <c r="E54" s="14"/>
      <c r="F54" s="14"/>
      <c r="G54" s="14"/>
      <c r="H54" s="8"/>
      <c r="I54" s="8"/>
      <c r="J54" s="8"/>
      <c r="K54" s="8"/>
      <c r="L54" s="8"/>
      <c r="M54" s="8"/>
      <c r="N54" s="8"/>
      <c r="O54" s="8"/>
      <c r="P54" s="8"/>
      <c r="Q54" s="8"/>
      <c r="R54" s="8"/>
      <c r="S54" s="8"/>
      <c r="T54" s="8"/>
      <c r="U54" s="39"/>
      <c r="V54" s="44"/>
      <c r="W54" s="44"/>
    </row>
    <row r="55" spans="1:23" s="9" customFormat="1" ht="12">
      <c r="A55" s="36">
        <f>A53+1</f>
        <v>26</v>
      </c>
      <c r="B55" s="27" t="s">
        <v>98</v>
      </c>
      <c r="C55" s="27" t="s">
        <v>154</v>
      </c>
      <c r="D55" s="26" t="s">
        <v>181</v>
      </c>
      <c r="E55" s="26" t="s">
        <v>157</v>
      </c>
      <c r="F55" s="28">
        <v>44228</v>
      </c>
      <c r="G55" s="28">
        <v>44408</v>
      </c>
      <c r="H55" s="7">
        <v>115000</v>
      </c>
      <c r="I55" s="7">
        <v>15633.74</v>
      </c>
      <c r="J55" s="7">
        <v>0</v>
      </c>
      <c r="K55" s="7">
        <v>3300.5</v>
      </c>
      <c r="L55" s="7">
        <f t="shared" ref="L55:L59" si="6">H55*7.1%</f>
        <v>8164.9999999999991</v>
      </c>
      <c r="M55" s="7">
        <f>62400*1.15%</f>
        <v>717.6</v>
      </c>
      <c r="N55" s="7">
        <v>3496</v>
      </c>
      <c r="O55" s="7">
        <f t="shared" ref="O55:O59" si="7">H55*7.09%</f>
        <v>8153.5000000000009</v>
      </c>
      <c r="P55" s="7"/>
      <c r="Q55" s="7">
        <f t="shared" ref="Q55:Q59" si="8">K55+L55+M55+N55+O55</f>
        <v>23832.600000000002</v>
      </c>
      <c r="R55" s="7"/>
      <c r="S55" s="7">
        <f t="shared" ref="S55:S59" si="9">+K55+N55+P55+R55+I55+J55</f>
        <v>22430.239999999998</v>
      </c>
      <c r="T55" s="7">
        <f t="shared" ref="T55:T59" si="10">+O55+M55+L55</f>
        <v>17036.099999999999</v>
      </c>
      <c r="U55" s="37">
        <v>92569.76</v>
      </c>
      <c r="V55" s="44"/>
      <c r="W55" s="44"/>
    </row>
    <row r="56" spans="1:23" s="9" customFormat="1" ht="12">
      <c r="A56" s="36">
        <f>A55+1</f>
        <v>27</v>
      </c>
      <c r="B56" s="27" t="s">
        <v>20</v>
      </c>
      <c r="C56" s="27" t="s">
        <v>146</v>
      </c>
      <c r="D56" s="26" t="s">
        <v>181</v>
      </c>
      <c r="E56" s="26" t="s">
        <v>157</v>
      </c>
      <c r="F56" s="28">
        <v>44197</v>
      </c>
      <c r="G56" s="28">
        <v>44377</v>
      </c>
      <c r="H56" s="7">
        <v>65000</v>
      </c>
      <c r="I56" s="7">
        <v>4427.58</v>
      </c>
      <c r="J56" s="7">
        <v>0</v>
      </c>
      <c r="K56" s="7">
        <v>1865.5</v>
      </c>
      <c r="L56" s="7">
        <f t="shared" si="6"/>
        <v>4615</v>
      </c>
      <c r="M56" s="7">
        <f>62400*1.15%</f>
        <v>717.6</v>
      </c>
      <c r="N56" s="7">
        <v>1976</v>
      </c>
      <c r="O56" s="7">
        <f t="shared" si="7"/>
        <v>4608.5</v>
      </c>
      <c r="P56" s="7"/>
      <c r="Q56" s="7">
        <f t="shared" si="8"/>
        <v>13782.6</v>
      </c>
      <c r="R56" s="7"/>
      <c r="S56" s="7">
        <f t="shared" si="9"/>
        <v>8269.08</v>
      </c>
      <c r="T56" s="7">
        <f t="shared" si="10"/>
        <v>9941.1</v>
      </c>
      <c r="U56" s="37">
        <v>56730.92</v>
      </c>
      <c r="V56" s="44"/>
      <c r="W56" s="44"/>
    </row>
    <row r="57" spans="1:23" s="9" customFormat="1" ht="12">
      <c r="A57" s="36">
        <f t="shared" ref="A57:A59" si="11">A56+1</f>
        <v>28</v>
      </c>
      <c r="B57" s="27" t="s">
        <v>68</v>
      </c>
      <c r="C57" s="27" t="s">
        <v>69</v>
      </c>
      <c r="D57" s="26" t="s">
        <v>181</v>
      </c>
      <c r="E57" s="26" t="s">
        <v>3</v>
      </c>
      <c r="F57" s="28">
        <v>44228</v>
      </c>
      <c r="G57" s="28">
        <v>44408</v>
      </c>
      <c r="H57" s="7">
        <v>65000</v>
      </c>
      <c r="I57" s="7">
        <v>4427.58</v>
      </c>
      <c r="J57" s="7">
        <v>0</v>
      </c>
      <c r="K57" s="7">
        <v>1865.5</v>
      </c>
      <c r="L57" s="7">
        <f t="shared" si="6"/>
        <v>4615</v>
      </c>
      <c r="M57" s="7">
        <f>62400*1.15%</f>
        <v>717.6</v>
      </c>
      <c r="N57" s="7">
        <v>1976</v>
      </c>
      <c r="O57" s="7">
        <f t="shared" si="7"/>
        <v>4608.5</v>
      </c>
      <c r="P57" s="7"/>
      <c r="Q57" s="7">
        <f t="shared" si="8"/>
        <v>13782.6</v>
      </c>
      <c r="R57" s="7"/>
      <c r="S57" s="7">
        <f t="shared" si="9"/>
        <v>8269.08</v>
      </c>
      <c r="T57" s="7">
        <f t="shared" si="10"/>
        <v>9941.1</v>
      </c>
      <c r="U57" s="37">
        <v>56730.92</v>
      </c>
      <c r="V57" s="44"/>
      <c r="W57" s="44"/>
    </row>
    <row r="58" spans="1:23" s="9" customFormat="1" ht="12">
      <c r="A58" s="36">
        <f t="shared" si="11"/>
        <v>29</v>
      </c>
      <c r="B58" s="27" t="s">
        <v>42</v>
      </c>
      <c r="C58" s="27" t="s">
        <v>22</v>
      </c>
      <c r="D58" s="26" t="s">
        <v>181</v>
      </c>
      <c r="E58" s="26" t="s">
        <v>157</v>
      </c>
      <c r="F58" s="28">
        <v>44228</v>
      </c>
      <c r="G58" s="28">
        <v>44408</v>
      </c>
      <c r="H58" s="7">
        <v>45000</v>
      </c>
      <c r="I58" s="7">
        <v>1148.33</v>
      </c>
      <c r="J58" s="7">
        <v>0</v>
      </c>
      <c r="K58" s="7">
        <v>1291.5</v>
      </c>
      <c r="L58" s="7">
        <f t="shared" si="6"/>
        <v>3194.9999999999995</v>
      </c>
      <c r="M58" s="7">
        <f t="shared" ref="M58:M59" si="12">H58*1.15%</f>
        <v>517.5</v>
      </c>
      <c r="N58" s="7">
        <v>1368</v>
      </c>
      <c r="O58" s="7">
        <f t="shared" si="7"/>
        <v>3190.5</v>
      </c>
      <c r="P58" s="7">
        <v>1190.1199999999999</v>
      </c>
      <c r="Q58" s="7">
        <f t="shared" si="8"/>
        <v>9562.5</v>
      </c>
      <c r="R58" s="7"/>
      <c r="S58" s="7">
        <f t="shared" si="9"/>
        <v>4997.95</v>
      </c>
      <c r="T58" s="7">
        <f t="shared" si="10"/>
        <v>6903</v>
      </c>
      <c r="U58" s="37">
        <v>40002.050000000003</v>
      </c>
      <c r="V58" s="44"/>
      <c r="W58" s="44"/>
    </row>
    <row r="59" spans="1:23" s="9" customFormat="1" ht="12">
      <c r="A59" s="36">
        <f t="shared" si="11"/>
        <v>30</v>
      </c>
      <c r="B59" s="27" t="s">
        <v>104</v>
      </c>
      <c r="C59" s="27" t="s">
        <v>22</v>
      </c>
      <c r="D59" s="26" t="s">
        <v>181</v>
      </c>
      <c r="E59" s="26" t="s">
        <v>157</v>
      </c>
      <c r="F59" s="28">
        <v>44197</v>
      </c>
      <c r="G59" s="28">
        <v>44377</v>
      </c>
      <c r="H59" s="7">
        <v>45000</v>
      </c>
      <c r="I59" s="7">
        <v>1148.33</v>
      </c>
      <c r="J59" s="7">
        <v>0</v>
      </c>
      <c r="K59" s="7">
        <v>1291.5</v>
      </c>
      <c r="L59" s="7">
        <f t="shared" si="6"/>
        <v>3194.9999999999995</v>
      </c>
      <c r="M59" s="7">
        <f t="shared" si="12"/>
        <v>517.5</v>
      </c>
      <c r="N59" s="7">
        <v>1368</v>
      </c>
      <c r="O59" s="7">
        <f t="shared" si="7"/>
        <v>3190.5</v>
      </c>
      <c r="P59" s="7"/>
      <c r="Q59" s="7">
        <f t="shared" si="8"/>
        <v>9562.5</v>
      </c>
      <c r="R59" s="7"/>
      <c r="S59" s="7">
        <f t="shared" si="9"/>
        <v>3807.83</v>
      </c>
      <c r="T59" s="7">
        <f t="shared" si="10"/>
        <v>6903</v>
      </c>
      <c r="U59" s="37">
        <v>41192.17</v>
      </c>
      <c r="V59" s="44"/>
      <c r="W59" s="44"/>
    </row>
    <row r="60" spans="1:23" s="18" customFormat="1" ht="12">
      <c r="A60" s="38" t="s">
        <v>129</v>
      </c>
      <c r="B60" s="16"/>
      <c r="C60" s="16"/>
      <c r="D60" s="14"/>
      <c r="E60" s="14"/>
      <c r="F60" s="14"/>
      <c r="G60" s="14"/>
      <c r="H60" s="8"/>
      <c r="I60" s="8"/>
      <c r="J60" s="8"/>
      <c r="K60" s="8"/>
      <c r="L60" s="8"/>
      <c r="M60" s="8"/>
      <c r="N60" s="8"/>
      <c r="O60" s="8"/>
      <c r="P60" s="8"/>
      <c r="Q60" s="8"/>
      <c r="R60" s="8"/>
      <c r="S60" s="8"/>
      <c r="T60" s="8"/>
      <c r="U60" s="39"/>
      <c r="V60" s="44"/>
      <c r="W60" s="44"/>
    </row>
    <row r="61" spans="1:23" s="9" customFormat="1" ht="12">
      <c r="A61" s="36">
        <f>A59+1</f>
        <v>31</v>
      </c>
      <c r="B61" s="27" t="s">
        <v>10</v>
      </c>
      <c r="C61" s="27" t="s">
        <v>11</v>
      </c>
      <c r="D61" s="26" t="s">
        <v>181</v>
      </c>
      <c r="E61" s="26" t="s">
        <v>3</v>
      </c>
      <c r="F61" s="28">
        <v>44228</v>
      </c>
      <c r="G61" s="28">
        <v>44408</v>
      </c>
      <c r="H61" s="7">
        <v>65000</v>
      </c>
      <c r="I61" s="7">
        <v>4427.58</v>
      </c>
      <c r="J61" s="7">
        <v>0</v>
      </c>
      <c r="K61" s="7">
        <v>1865.5</v>
      </c>
      <c r="L61" s="7">
        <f>H61*7.1%</f>
        <v>4615</v>
      </c>
      <c r="M61" s="7">
        <f>62400*1.15%</f>
        <v>717.6</v>
      </c>
      <c r="N61" s="7">
        <v>1976</v>
      </c>
      <c r="O61" s="7">
        <f>H61*7.09%</f>
        <v>4608.5</v>
      </c>
      <c r="P61" s="7"/>
      <c r="Q61" s="7">
        <f>K61+L61+M61+N61+O61</f>
        <v>13782.6</v>
      </c>
      <c r="R61" s="7"/>
      <c r="S61" s="7">
        <f>+K61+N61+P61+R61+I61+J61</f>
        <v>8269.08</v>
      </c>
      <c r="T61" s="7">
        <f>+O61+M61+L61</f>
        <v>9941.1</v>
      </c>
      <c r="U61" s="37">
        <v>56730.92</v>
      </c>
      <c r="V61" s="44"/>
      <c r="W61" s="44"/>
    </row>
    <row r="62" spans="1:23" s="9" customFormat="1" ht="12">
      <c r="A62" s="38" t="s">
        <v>130</v>
      </c>
      <c r="B62" s="16"/>
      <c r="C62" s="16"/>
      <c r="D62" s="14"/>
      <c r="E62" s="14"/>
      <c r="F62" s="14"/>
      <c r="G62" s="14"/>
      <c r="H62" s="8"/>
      <c r="I62" s="8"/>
      <c r="J62" s="8"/>
      <c r="K62" s="8"/>
      <c r="L62" s="8"/>
      <c r="M62" s="8"/>
      <c r="N62" s="8"/>
      <c r="O62" s="8"/>
      <c r="P62" s="8"/>
      <c r="Q62" s="8"/>
      <c r="R62" s="8"/>
      <c r="S62" s="8"/>
      <c r="T62" s="8"/>
      <c r="U62" s="39"/>
      <c r="V62" s="44"/>
      <c r="W62" s="44"/>
    </row>
    <row r="63" spans="1:23" s="9" customFormat="1" ht="12">
      <c r="A63" s="36">
        <f>A61+1</f>
        <v>32</v>
      </c>
      <c r="B63" s="27" t="s">
        <v>38</v>
      </c>
      <c r="C63" s="27" t="s">
        <v>39</v>
      </c>
      <c r="D63" s="26" t="s">
        <v>181</v>
      </c>
      <c r="E63" s="26" t="s">
        <v>157</v>
      </c>
      <c r="F63" s="28">
        <v>44197</v>
      </c>
      <c r="G63" s="28">
        <v>44377</v>
      </c>
      <c r="H63" s="7">
        <v>65000</v>
      </c>
      <c r="I63" s="7">
        <v>4427.58</v>
      </c>
      <c r="J63" s="7">
        <v>0</v>
      </c>
      <c r="K63" s="7">
        <v>1865.5</v>
      </c>
      <c r="L63" s="7">
        <f>H63*7.1%</f>
        <v>4615</v>
      </c>
      <c r="M63" s="7">
        <f>62400*1.15%</f>
        <v>717.6</v>
      </c>
      <c r="N63" s="7">
        <v>1976</v>
      </c>
      <c r="O63" s="7">
        <f>H63*7.09%</f>
        <v>4608.5</v>
      </c>
      <c r="P63" s="7"/>
      <c r="Q63" s="7">
        <f>K63+L63+M63+N63+O63</f>
        <v>13782.6</v>
      </c>
      <c r="R63" s="7"/>
      <c r="S63" s="7">
        <f>+K63+N63+P63+R63+I63+J63</f>
        <v>8269.08</v>
      </c>
      <c r="T63" s="7">
        <f>+O63+M63+L63</f>
        <v>9941.1</v>
      </c>
      <c r="U63" s="37">
        <v>56730.92</v>
      </c>
      <c r="V63" s="44"/>
      <c r="W63" s="44"/>
    </row>
    <row r="64" spans="1:23" s="9" customFormat="1" ht="12">
      <c r="A64" s="36">
        <f>A63+1</f>
        <v>33</v>
      </c>
      <c r="B64" s="27" t="s">
        <v>55</v>
      </c>
      <c r="C64" s="27" t="s">
        <v>39</v>
      </c>
      <c r="D64" s="26" t="s">
        <v>181</v>
      </c>
      <c r="E64" s="26" t="s">
        <v>157</v>
      </c>
      <c r="F64" s="28">
        <v>44197</v>
      </c>
      <c r="G64" s="28">
        <v>44377</v>
      </c>
      <c r="H64" s="7">
        <v>65000</v>
      </c>
      <c r="I64" s="7">
        <v>4427.58</v>
      </c>
      <c r="J64" s="7">
        <v>0</v>
      </c>
      <c r="K64" s="7">
        <v>1865.5</v>
      </c>
      <c r="L64" s="7">
        <f>H64*7.1%</f>
        <v>4615</v>
      </c>
      <c r="M64" s="7">
        <f>62400*1.15%</f>
        <v>717.6</v>
      </c>
      <c r="N64" s="7">
        <v>1976</v>
      </c>
      <c r="O64" s="7">
        <f>H64*7.09%</f>
        <v>4608.5</v>
      </c>
      <c r="P64" s="7"/>
      <c r="Q64" s="7">
        <f>K64+L64+M64+N64+O64</f>
        <v>13782.6</v>
      </c>
      <c r="R64" s="7"/>
      <c r="S64" s="7">
        <f>+K64+N64+P64+R64+I64+J64</f>
        <v>8269.08</v>
      </c>
      <c r="T64" s="7">
        <f>+O64+M64+L64</f>
        <v>9941.1</v>
      </c>
      <c r="U64" s="37">
        <v>56730.92</v>
      </c>
      <c r="V64" s="44"/>
      <c r="W64" s="44"/>
    </row>
    <row r="65" spans="1:23" s="9" customFormat="1" ht="12">
      <c r="A65" s="36">
        <f>A64+1</f>
        <v>34</v>
      </c>
      <c r="B65" s="27" t="s">
        <v>88</v>
      </c>
      <c r="C65" s="27" t="s">
        <v>39</v>
      </c>
      <c r="D65" s="26" t="s">
        <v>181</v>
      </c>
      <c r="E65" s="26" t="s">
        <v>157</v>
      </c>
      <c r="F65" s="28">
        <v>44197</v>
      </c>
      <c r="G65" s="28">
        <v>44377</v>
      </c>
      <c r="H65" s="7">
        <v>56000</v>
      </c>
      <c r="I65" s="7">
        <v>2733.96</v>
      </c>
      <c r="J65" s="7">
        <v>0</v>
      </c>
      <c r="K65" s="7">
        <v>1607.2</v>
      </c>
      <c r="L65" s="7">
        <f>H65*7.1%</f>
        <v>3975.9999999999995</v>
      </c>
      <c r="M65" s="7">
        <f>H65*1.15%</f>
        <v>644</v>
      </c>
      <c r="N65" s="7">
        <v>1702.4</v>
      </c>
      <c r="O65" s="7">
        <f>H65*7.09%</f>
        <v>3970.4</v>
      </c>
      <c r="P65" s="7"/>
      <c r="Q65" s="7">
        <f>K65+L65+M65+N65+O65</f>
        <v>11900</v>
      </c>
      <c r="R65" s="7"/>
      <c r="S65" s="7">
        <f>+K65+N65+P65+R65+I65+J65</f>
        <v>6043.56</v>
      </c>
      <c r="T65" s="7">
        <f>+O65+M65+L65</f>
        <v>8590.4</v>
      </c>
      <c r="U65" s="37">
        <v>49956.44</v>
      </c>
      <c r="V65" s="44"/>
      <c r="W65" s="44"/>
    </row>
    <row r="66" spans="1:23" s="9" customFormat="1" ht="12">
      <c r="A66" s="38" t="s">
        <v>131</v>
      </c>
      <c r="B66" s="16"/>
      <c r="C66" s="16"/>
      <c r="D66" s="14"/>
      <c r="E66" s="14"/>
      <c r="F66" s="14"/>
      <c r="G66" s="14"/>
      <c r="H66" s="8"/>
      <c r="I66" s="8"/>
      <c r="J66" s="8"/>
      <c r="K66" s="8"/>
      <c r="L66" s="8"/>
      <c r="M66" s="8"/>
      <c r="N66" s="8"/>
      <c r="O66" s="8"/>
      <c r="P66" s="8"/>
      <c r="Q66" s="8"/>
      <c r="R66" s="8"/>
      <c r="S66" s="8"/>
      <c r="T66" s="8"/>
      <c r="U66" s="39"/>
      <c r="V66" s="44"/>
      <c r="W66" s="44"/>
    </row>
    <row r="67" spans="1:23" s="9" customFormat="1" ht="12">
      <c r="A67" s="36">
        <f>A65+1</f>
        <v>35</v>
      </c>
      <c r="B67" s="27" t="s">
        <v>89</v>
      </c>
      <c r="C67" s="27" t="s">
        <v>13</v>
      </c>
      <c r="D67" s="26" t="s">
        <v>181</v>
      </c>
      <c r="E67" s="26" t="s">
        <v>3</v>
      </c>
      <c r="F67" s="28">
        <v>44228</v>
      </c>
      <c r="G67" s="28">
        <v>44408</v>
      </c>
      <c r="H67" s="7">
        <v>115000</v>
      </c>
      <c r="I67" s="7">
        <v>15633.74</v>
      </c>
      <c r="J67" s="7">
        <v>0</v>
      </c>
      <c r="K67" s="7">
        <v>3300.5</v>
      </c>
      <c r="L67" s="7">
        <f>H67*7.1%</f>
        <v>8164.9999999999991</v>
      </c>
      <c r="M67" s="7">
        <f>62400*1.15%</f>
        <v>717.6</v>
      </c>
      <c r="N67" s="7">
        <v>3496</v>
      </c>
      <c r="O67" s="7">
        <f>H67*7.09%</f>
        <v>8153.5000000000009</v>
      </c>
      <c r="P67" s="7"/>
      <c r="Q67" s="7">
        <f>K67+L67+M67+N67+O67</f>
        <v>23832.600000000002</v>
      </c>
      <c r="R67" s="7"/>
      <c r="S67" s="7">
        <f>+K67+N67+P67+R67+I67+J67</f>
        <v>22430.239999999998</v>
      </c>
      <c r="T67" s="7">
        <f>+O67+M67+L67</f>
        <v>17036.099999999999</v>
      </c>
      <c r="U67" s="37">
        <v>92569.76</v>
      </c>
      <c r="V67" s="44"/>
      <c r="W67" s="44"/>
    </row>
    <row r="68" spans="1:23" s="9" customFormat="1" ht="12">
      <c r="A68" s="36">
        <f>A67+1</f>
        <v>36</v>
      </c>
      <c r="B68" s="27" t="s">
        <v>48</v>
      </c>
      <c r="C68" s="27" t="s">
        <v>5</v>
      </c>
      <c r="D68" s="26" t="s">
        <v>181</v>
      </c>
      <c r="E68" s="26" t="s">
        <v>157</v>
      </c>
      <c r="F68" s="28">
        <v>44317</v>
      </c>
      <c r="G68" s="28">
        <v>44500</v>
      </c>
      <c r="H68" s="7">
        <v>65000</v>
      </c>
      <c r="I68" s="7">
        <v>4427.58</v>
      </c>
      <c r="J68" s="7">
        <v>0</v>
      </c>
      <c r="K68" s="7">
        <v>1865.5</v>
      </c>
      <c r="L68" s="7">
        <f>H68*7.1%</f>
        <v>4615</v>
      </c>
      <c r="M68" s="7">
        <f>62400*1.15%</f>
        <v>717.6</v>
      </c>
      <c r="N68" s="7">
        <v>1976</v>
      </c>
      <c r="O68" s="7">
        <f>H68*7.09%</f>
        <v>4608.5</v>
      </c>
      <c r="P68" s="7"/>
      <c r="Q68" s="7">
        <f>K68+L68+M68+N68+O68</f>
        <v>13782.6</v>
      </c>
      <c r="R68" s="7"/>
      <c r="S68" s="7">
        <f>+K68+N68+P68+R68+I68+J68</f>
        <v>8269.08</v>
      </c>
      <c r="T68" s="7">
        <f>+O68+M68+L68</f>
        <v>9941.1</v>
      </c>
      <c r="U68" s="37">
        <v>56730.92</v>
      </c>
      <c r="V68" s="44"/>
      <c r="W68" s="44"/>
    </row>
    <row r="69" spans="1:23" s="9" customFormat="1" ht="12">
      <c r="A69" s="36">
        <f>A68+1</f>
        <v>37</v>
      </c>
      <c r="B69" s="27" t="s">
        <v>6</v>
      </c>
      <c r="C69" s="27" t="s">
        <v>7</v>
      </c>
      <c r="D69" s="26" t="s">
        <v>181</v>
      </c>
      <c r="E69" s="26" t="s">
        <v>3</v>
      </c>
      <c r="F69" s="28">
        <v>44228</v>
      </c>
      <c r="G69" s="28">
        <v>44408</v>
      </c>
      <c r="H69" s="7">
        <v>45000</v>
      </c>
      <c r="I69" s="7">
        <v>1148.33</v>
      </c>
      <c r="J69" s="7">
        <v>0</v>
      </c>
      <c r="K69" s="7">
        <v>1291.5</v>
      </c>
      <c r="L69" s="7">
        <f>H69*7.1%</f>
        <v>3194.9999999999995</v>
      </c>
      <c r="M69" s="7">
        <f>H69*1.15%</f>
        <v>517.5</v>
      </c>
      <c r="N69" s="7">
        <v>1368</v>
      </c>
      <c r="O69" s="7">
        <f>H69*7.09%</f>
        <v>3190.5</v>
      </c>
      <c r="P69" s="7"/>
      <c r="Q69" s="7">
        <f>K69+L69+M69+N69+O69</f>
        <v>9562.5</v>
      </c>
      <c r="R69" s="7"/>
      <c r="S69" s="7">
        <f>+K69+N69+P69+R69+I69+J69</f>
        <v>3807.83</v>
      </c>
      <c r="T69" s="7">
        <f>+O69+M69+L69</f>
        <v>6903</v>
      </c>
      <c r="U69" s="37">
        <v>41192.17</v>
      </c>
      <c r="V69" s="44"/>
      <c r="W69" s="44"/>
    </row>
    <row r="70" spans="1:23" s="9" customFormat="1" ht="12">
      <c r="A70" s="38" t="s">
        <v>132</v>
      </c>
      <c r="B70" s="16"/>
      <c r="C70" s="16"/>
      <c r="D70" s="14"/>
      <c r="E70" s="14"/>
      <c r="F70" s="14"/>
      <c r="G70" s="14"/>
      <c r="H70" s="8"/>
      <c r="I70" s="8"/>
      <c r="J70" s="8"/>
      <c r="K70" s="8"/>
      <c r="L70" s="8"/>
      <c r="M70" s="8"/>
      <c r="N70" s="8"/>
      <c r="O70" s="8"/>
      <c r="P70" s="8"/>
      <c r="Q70" s="8"/>
      <c r="R70" s="8"/>
      <c r="S70" s="8"/>
      <c r="T70" s="8"/>
      <c r="U70" s="39"/>
      <c r="V70" s="44"/>
      <c r="W70" s="44"/>
    </row>
    <row r="71" spans="1:23" s="9" customFormat="1" ht="12">
      <c r="A71" s="36">
        <f>A69+1</f>
        <v>38</v>
      </c>
      <c r="B71" s="27" t="s">
        <v>85</v>
      </c>
      <c r="C71" s="27" t="s">
        <v>17</v>
      </c>
      <c r="D71" s="26" t="s">
        <v>181</v>
      </c>
      <c r="E71" s="26" t="s">
        <v>3</v>
      </c>
      <c r="F71" s="28">
        <v>44197</v>
      </c>
      <c r="G71" s="28">
        <v>44377</v>
      </c>
      <c r="H71" s="7">
        <v>90000</v>
      </c>
      <c r="I71" s="7">
        <v>9753.1200000000008</v>
      </c>
      <c r="J71" s="7">
        <v>0</v>
      </c>
      <c r="K71" s="7">
        <v>2583</v>
      </c>
      <c r="L71" s="7">
        <f>H71*7.1%</f>
        <v>6389.9999999999991</v>
      </c>
      <c r="M71" s="7">
        <f>62400*1.15%</f>
        <v>717.6</v>
      </c>
      <c r="N71" s="7">
        <v>2736</v>
      </c>
      <c r="O71" s="7">
        <f>H71*7.09%</f>
        <v>6381</v>
      </c>
      <c r="P71" s="7"/>
      <c r="Q71" s="7">
        <f>K71+L71+M71+N71+O71</f>
        <v>18807.599999999999</v>
      </c>
      <c r="R71" s="7"/>
      <c r="S71" s="7">
        <f>+K71+N71+P71+R71+I71+J71</f>
        <v>15072.12</v>
      </c>
      <c r="T71" s="7">
        <f>+O71+M71+L71</f>
        <v>13488.599999999999</v>
      </c>
      <c r="U71" s="37">
        <v>74927.88</v>
      </c>
      <c r="V71" s="44"/>
      <c r="W71" s="44"/>
    </row>
    <row r="72" spans="1:23" s="9" customFormat="1" ht="12">
      <c r="A72" s="36">
        <f>A71+1</f>
        <v>39</v>
      </c>
      <c r="B72" s="27" t="s">
        <v>61</v>
      </c>
      <c r="C72" s="27" t="s">
        <v>62</v>
      </c>
      <c r="D72" s="26" t="s">
        <v>181</v>
      </c>
      <c r="E72" s="26" t="s">
        <v>3</v>
      </c>
      <c r="F72" s="28">
        <v>44256</v>
      </c>
      <c r="G72" s="28" t="s">
        <v>189</v>
      </c>
      <c r="H72" s="7">
        <v>65000</v>
      </c>
      <c r="I72" s="7">
        <v>4427.58</v>
      </c>
      <c r="J72" s="7">
        <v>0</v>
      </c>
      <c r="K72" s="7">
        <v>1865.5</v>
      </c>
      <c r="L72" s="7">
        <f>H72*7.1%</f>
        <v>4615</v>
      </c>
      <c r="M72" s="7">
        <f>62400*1.15%</f>
        <v>717.6</v>
      </c>
      <c r="N72" s="7">
        <v>1976</v>
      </c>
      <c r="O72" s="7">
        <f>H72*7.09%</f>
        <v>4608.5</v>
      </c>
      <c r="P72" s="7"/>
      <c r="Q72" s="7">
        <f>K72+L72+M72+N72+O72</f>
        <v>13782.6</v>
      </c>
      <c r="R72" s="7"/>
      <c r="S72" s="7">
        <f>+K72+N72+P72+R72+I72+J72</f>
        <v>8269.08</v>
      </c>
      <c r="T72" s="7">
        <f>+O72+M72+L72</f>
        <v>9941.1</v>
      </c>
      <c r="U72" s="37">
        <v>56730.92</v>
      </c>
      <c r="V72" s="44"/>
      <c r="W72" s="44"/>
    </row>
    <row r="73" spans="1:23" s="9" customFormat="1" ht="12">
      <c r="A73" s="38" t="s">
        <v>133</v>
      </c>
      <c r="B73" s="16"/>
      <c r="C73" s="16"/>
      <c r="D73" s="14"/>
      <c r="E73" s="14"/>
      <c r="F73" s="14"/>
      <c r="G73" s="14"/>
      <c r="H73" s="8"/>
      <c r="I73" s="8"/>
      <c r="J73" s="8"/>
      <c r="K73" s="8"/>
      <c r="L73" s="8"/>
      <c r="M73" s="8"/>
      <c r="N73" s="8"/>
      <c r="O73" s="8"/>
      <c r="P73" s="8"/>
      <c r="Q73" s="8"/>
      <c r="R73" s="8"/>
      <c r="S73" s="8"/>
      <c r="T73" s="8"/>
      <c r="U73" s="39"/>
      <c r="V73" s="44"/>
      <c r="W73" s="44"/>
    </row>
    <row r="74" spans="1:23" s="9" customFormat="1" ht="12">
      <c r="A74" s="36">
        <f>A72+1</f>
        <v>40</v>
      </c>
      <c r="B74" s="27" t="s">
        <v>56</v>
      </c>
      <c r="C74" s="27" t="s">
        <v>153</v>
      </c>
      <c r="D74" s="26" t="s">
        <v>181</v>
      </c>
      <c r="E74" s="26" t="s">
        <v>157</v>
      </c>
      <c r="F74" s="28">
        <v>44197</v>
      </c>
      <c r="G74" s="28">
        <v>44377</v>
      </c>
      <c r="H74" s="7">
        <v>85000</v>
      </c>
      <c r="I74" s="7">
        <v>8576.99</v>
      </c>
      <c r="J74" s="7">
        <v>0</v>
      </c>
      <c r="K74" s="7">
        <v>2439.5</v>
      </c>
      <c r="L74" s="7">
        <f>H74*7.1%</f>
        <v>6034.9999999999991</v>
      </c>
      <c r="M74" s="7">
        <f>62400*1.15%</f>
        <v>717.6</v>
      </c>
      <c r="N74" s="7">
        <v>2584</v>
      </c>
      <c r="O74" s="7">
        <f>H74*7.09%</f>
        <v>6026.5</v>
      </c>
      <c r="P74" s="7"/>
      <c r="Q74" s="7">
        <f>K74+L74+M74+N74+O74</f>
        <v>17802.599999999999</v>
      </c>
      <c r="R74" s="7"/>
      <c r="S74" s="7">
        <f>+K74+N74+P74+R74+I74+J74</f>
        <v>13600.49</v>
      </c>
      <c r="T74" s="7">
        <f>+O74+M74+L74</f>
        <v>12779.099999999999</v>
      </c>
      <c r="U74" s="37">
        <v>71399.509999999995</v>
      </c>
      <c r="V74" s="44"/>
      <c r="W74" s="44"/>
    </row>
    <row r="75" spans="1:23" s="9" customFormat="1" ht="12">
      <c r="A75" s="38" t="s">
        <v>134</v>
      </c>
      <c r="B75" s="16"/>
      <c r="C75" s="16"/>
      <c r="D75" s="14"/>
      <c r="E75" s="14"/>
      <c r="F75" s="14"/>
      <c r="G75" s="14"/>
      <c r="H75" s="8"/>
      <c r="I75" s="8"/>
      <c r="J75" s="8"/>
      <c r="K75" s="8"/>
      <c r="L75" s="8"/>
      <c r="M75" s="8"/>
      <c r="N75" s="8"/>
      <c r="O75" s="8"/>
      <c r="P75" s="8"/>
      <c r="Q75" s="8"/>
      <c r="R75" s="8"/>
      <c r="S75" s="8"/>
      <c r="T75" s="8"/>
      <c r="U75" s="39"/>
      <c r="V75" s="44"/>
      <c r="W75" s="44"/>
    </row>
    <row r="76" spans="1:23" s="9" customFormat="1" ht="12">
      <c r="A76" s="36">
        <f>A74+1</f>
        <v>41</v>
      </c>
      <c r="B76" s="27" t="s">
        <v>36</v>
      </c>
      <c r="C76" s="27" t="s">
        <v>13</v>
      </c>
      <c r="D76" s="26" t="s">
        <v>181</v>
      </c>
      <c r="E76" s="26" t="s">
        <v>3</v>
      </c>
      <c r="F76" s="28">
        <v>44197</v>
      </c>
      <c r="G76" s="28">
        <v>44377</v>
      </c>
      <c r="H76" s="7">
        <v>90000</v>
      </c>
      <c r="I76" s="7">
        <v>9753.1200000000008</v>
      </c>
      <c r="J76" s="7">
        <v>0</v>
      </c>
      <c r="K76" s="7">
        <v>2583</v>
      </c>
      <c r="L76" s="7">
        <f>H76*7.1%</f>
        <v>6389.9999999999991</v>
      </c>
      <c r="M76" s="7">
        <f>62400*1.15%</f>
        <v>717.6</v>
      </c>
      <c r="N76" s="7">
        <v>2736</v>
      </c>
      <c r="O76" s="7">
        <f>H76*7.09%</f>
        <v>6381</v>
      </c>
      <c r="P76" s="7"/>
      <c r="Q76" s="7">
        <f>K76+L76+M76+N76+O76</f>
        <v>18807.599999999999</v>
      </c>
      <c r="R76" s="7"/>
      <c r="S76" s="7">
        <f>+K76+N76+P76+R76+I76+J76</f>
        <v>15072.12</v>
      </c>
      <c r="T76" s="7">
        <f>+O76+M76+L76</f>
        <v>13488.599999999999</v>
      </c>
      <c r="U76" s="37">
        <v>74927.88</v>
      </c>
      <c r="V76" s="44"/>
      <c r="W76" s="44"/>
    </row>
    <row r="77" spans="1:23" s="9" customFormat="1" ht="12">
      <c r="A77" s="38" t="s">
        <v>135</v>
      </c>
      <c r="B77" s="16"/>
      <c r="C77" s="16"/>
      <c r="D77" s="14"/>
      <c r="E77" s="14"/>
      <c r="F77" s="14"/>
      <c r="G77" s="14"/>
      <c r="H77" s="8"/>
      <c r="I77" s="8"/>
      <c r="J77" s="8"/>
      <c r="K77" s="8"/>
      <c r="L77" s="8"/>
      <c r="M77" s="8"/>
      <c r="N77" s="8"/>
      <c r="O77" s="8"/>
      <c r="P77" s="8"/>
      <c r="Q77" s="8"/>
      <c r="R77" s="8"/>
      <c r="S77" s="8"/>
      <c r="T77" s="8"/>
      <c r="U77" s="39"/>
      <c r="V77" s="44"/>
      <c r="W77" s="44"/>
    </row>
    <row r="78" spans="1:23" s="9" customFormat="1" ht="12">
      <c r="A78" s="36">
        <f>A76+1</f>
        <v>42</v>
      </c>
      <c r="B78" s="27" t="s">
        <v>207</v>
      </c>
      <c r="C78" s="27" t="s">
        <v>13</v>
      </c>
      <c r="D78" s="26" t="s">
        <v>181</v>
      </c>
      <c r="E78" s="26" t="s">
        <v>3</v>
      </c>
      <c r="F78" s="28">
        <v>44378</v>
      </c>
      <c r="G78" s="28">
        <v>44561</v>
      </c>
      <c r="H78" s="7">
        <v>90000</v>
      </c>
      <c r="I78" s="7">
        <v>9753.1200000000008</v>
      </c>
      <c r="J78" s="7"/>
      <c r="K78" s="7">
        <f>+H78*2.87%</f>
        <v>2583</v>
      </c>
      <c r="L78" s="7">
        <f>H78*7.1%</f>
        <v>6389.9999999999991</v>
      </c>
      <c r="M78" s="7">
        <f>62400*1.15%</f>
        <v>717.6</v>
      </c>
      <c r="N78" s="7">
        <f>+H78*3.04%</f>
        <v>2736</v>
      </c>
      <c r="O78" s="7">
        <f>H78*7.09%</f>
        <v>6381</v>
      </c>
      <c r="P78" s="7"/>
      <c r="Q78" s="7">
        <f>K78+L78+M78+N78+O78</f>
        <v>18807.599999999999</v>
      </c>
      <c r="R78" s="7"/>
      <c r="S78" s="7">
        <f>+K78+N78+P78+R78+I78+J78</f>
        <v>15072.12</v>
      </c>
      <c r="T78" s="7">
        <f>+O78+M78+L78</f>
        <v>13488.599999999999</v>
      </c>
      <c r="U78" s="37">
        <f>+H78-S78</f>
        <v>74927.88</v>
      </c>
      <c r="V78" s="44"/>
      <c r="W78" s="44"/>
    </row>
    <row r="79" spans="1:23" s="9" customFormat="1" ht="12">
      <c r="A79" s="36">
        <f>A78+1</f>
        <v>43</v>
      </c>
      <c r="B79" s="27" t="s">
        <v>18</v>
      </c>
      <c r="C79" s="27" t="s">
        <v>19</v>
      </c>
      <c r="D79" s="26" t="s">
        <v>181</v>
      </c>
      <c r="E79" s="26" t="s">
        <v>3</v>
      </c>
      <c r="F79" s="28">
        <v>44197</v>
      </c>
      <c r="G79" s="28">
        <v>44377</v>
      </c>
      <c r="H79" s="7">
        <v>65000</v>
      </c>
      <c r="I79" s="7">
        <v>4427.58</v>
      </c>
      <c r="J79" s="7">
        <v>0</v>
      </c>
      <c r="K79" s="7">
        <v>1865.5</v>
      </c>
      <c r="L79" s="7">
        <f>H79*7.1%</f>
        <v>4615</v>
      </c>
      <c r="M79" s="7">
        <f>62400*1.15%</f>
        <v>717.6</v>
      </c>
      <c r="N79" s="7">
        <v>1976</v>
      </c>
      <c r="O79" s="7">
        <f>H79*7.09%</f>
        <v>4608.5</v>
      </c>
      <c r="P79" s="7"/>
      <c r="Q79" s="7">
        <f>K79+L79+M79+N79+O79</f>
        <v>13782.6</v>
      </c>
      <c r="R79" s="7"/>
      <c r="S79" s="7">
        <f>+K79+N79+P79+R79+I79+J79</f>
        <v>8269.08</v>
      </c>
      <c r="T79" s="7">
        <f>+O79+M79+L79</f>
        <v>9941.1</v>
      </c>
      <c r="U79" s="37">
        <v>56730.92</v>
      </c>
      <c r="V79" s="44"/>
      <c r="W79" s="44"/>
    </row>
    <row r="80" spans="1:23" s="9" customFormat="1" ht="12">
      <c r="A80" s="38" t="s">
        <v>136</v>
      </c>
      <c r="B80" s="16"/>
      <c r="C80" s="16"/>
      <c r="D80" s="14"/>
      <c r="E80" s="14"/>
      <c r="F80" s="14"/>
      <c r="G80" s="14"/>
      <c r="H80" s="8"/>
      <c r="I80" s="8"/>
      <c r="J80" s="8"/>
      <c r="K80" s="8"/>
      <c r="L80" s="8"/>
      <c r="M80" s="8"/>
      <c r="N80" s="8"/>
      <c r="O80" s="8"/>
      <c r="P80" s="8"/>
      <c r="Q80" s="8"/>
      <c r="R80" s="8"/>
      <c r="S80" s="8"/>
      <c r="T80" s="8"/>
      <c r="U80" s="39"/>
      <c r="V80" s="44"/>
      <c r="W80" s="44"/>
    </row>
    <row r="81" spans="1:23" s="9" customFormat="1" ht="12">
      <c r="A81" s="36">
        <f>A79+1</f>
        <v>44</v>
      </c>
      <c r="B81" s="27" t="s">
        <v>25</v>
      </c>
      <c r="C81" s="27" t="s">
        <v>17</v>
      </c>
      <c r="D81" s="26" t="s">
        <v>181</v>
      </c>
      <c r="E81" s="26" t="s">
        <v>3</v>
      </c>
      <c r="F81" s="28">
        <v>44197</v>
      </c>
      <c r="G81" s="28">
        <v>44377</v>
      </c>
      <c r="H81" s="7">
        <v>90000</v>
      </c>
      <c r="I81" s="7">
        <v>9753.1200000000008</v>
      </c>
      <c r="J81" s="7">
        <v>0</v>
      </c>
      <c r="K81" s="7">
        <v>2583</v>
      </c>
      <c r="L81" s="7">
        <f>H81*7.1%</f>
        <v>6389.9999999999991</v>
      </c>
      <c r="M81" s="7">
        <f>62400*1.15%</f>
        <v>717.6</v>
      </c>
      <c r="N81" s="7">
        <v>2736</v>
      </c>
      <c r="O81" s="7">
        <f>H81*7.09%</f>
        <v>6381</v>
      </c>
      <c r="P81" s="7"/>
      <c r="Q81" s="7">
        <f>K81+L81+M81+N81+O81</f>
        <v>18807.599999999999</v>
      </c>
      <c r="R81" s="7"/>
      <c r="S81" s="7">
        <f>+K81+N81+P81+R81+I81+J81</f>
        <v>15072.12</v>
      </c>
      <c r="T81" s="7">
        <f>+O81+M81+L81</f>
        <v>13488.599999999999</v>
      </c>
      <c r="U81" s="37">
        <v>74927.88</v>
      </c>
      <c r="V81" s="44"/>
      <c r="W81" s="44"/>
    </row>
    <row r="82" spans="1:23" s="9" customFormat="1" ht="12">
      <c r="A82" s="36">
        <f>A81+1</f>
        <v>45</v>
      </c>
      <c r="B82" s="27" t="s">
        <v>67</v>
      </c>
      <c r="C82" s="27" t="s">
        <v>44</v>
      </c>
      <c r="D82" s="26" t="s">
        <v>181</v>
      </c>
      <c r="E82" s="26" t="s">
        <v>3</v>
      </c>
      <c r="F82" s="28">
        <v>44228</v>
      </c>
      <c r="G82" s="28">
        <v>44408</v>
      </c>
      <c r="H82" s="7">
        <v>65000</v>
      </c>
      <c r="I82" s="7">
        <v>4427.58</v>
      </c>
      <c r="J82" s="7">
        <v>0</v>
      </c>
      <c r="K82" s="7">
        <v>1865.5</v>
      </c>
      <c r="L82" s="7">
        <f>H82*7.1%</f>
        <v>4615</v>
      </c>
      <c r="M82" s="7">
        <f>62400*1.15%</f>
        <v>717.6</v>
      </c>
      <c r="N82" s="7">
        <v>1976</v>
      </c>
      <c r="O82" s="7">
        <f>H82*7.09%</f>
        <v>4608.5</v>
      </c>
      <c r="P82" s="7"/>
      <c r="Q82" s="7">
        <f>K82+L82+M82+N82+O82</f>
        <v>13782.6</v>
      </c>
      <c r="R82" s="7"/>
      <c r="S82" s="7">
        <f>+K82+N82+P82+R82+I82+J82</f>
        <v>8269.08</v>
      </c>
      <c r="T82" s="7">
        <f>+O82+M82+L82</f>
        <v>9941.1</v>
      </c>
      <c r="U82" s="37">
        <v>56730.92</v>
      </c>
      <c r="V82" s="44"/>
      <c r="W82" s="44"/>
    </row>
    <row r="83" spans="1:23" s="9" customFormat="1" ht="12">
      <c r="A83" s="38" t="s">
        <v>137</v>
      </c>
      <c r="B83" s="16"/>
      <c r="C83" s="16"/>
      <c r="D83" s="14"/>
      <c r="E83" s="14"/>
      <c r="F83" s="14"/>
      <c r="G83" s="14"/>
      <c r="H83" s="8"/>
      <c r="I83" s="8"/>
      <c r="J83" s="8"/>
      <c r="K83" s="8"/>
      <c r="L83" s="8"/>
      <c r="M83" s="8"/>
      <c r="N83" s="8"/>
      <c r="O83" s="8"/>
      <c r="P83" s="8"/>
      <c r="Q83" s="8"/>
      <c r="R83" s="8"/>
      <c r="S83" s="8"/>
      <c r="T83" s="8"/>
      <c r="U83" s="39"/>
      <c r="V83" s="44"/>
      <c r="W83" s="44"/>
    </row>
    <row r="84" spans="1:23" s="9" customFormat="1" ht="11.25" customHeight="1">
      <c r="A84" s="36">
        <f>A82+1</f>
        <v>46</v>
      </c>
      <c r="B84" s="27" t="s">
        <v>46</v>
      </c>
      <c r="C84" s="27" t="s">
        <v>5</v>
      </c>
      <c r="D84" s="26" t="s">
        <v>181</v>
      </c>
      <c r="E84" s="26" t="s">
        <v>3</v>
      </c>
      <c r="F84" s="28">
        <v>44197</v>
      </c>
      <c r="G84" s="28">
        <v>44377</v>
      </c>
      <c r="H84" s="7">
        <v>65000</v>
      </c>
      <c r="I84" s="7">
        <v>4189.55</v>
      </c>
      <c r="J84" s="7">
        <v>0</v>
      </c>
      <c r="K84" s="7">
        <v>1865.5</v>
      </c>
      <c r="L84" s="7">
        <f>H84*7.1%</f>
        <v>4615</v>
      </c>
      <c r="M84" s="7">
        <f>62400*1.15%</f>
        <v>717.6</v>
      </c>
      <c r="N84" s="7">
        <v>1976</v>
      </c>
      <c r="O84" s="7">
        <f>H84*7.09%</f>
        <v>4608.5</v>
      </c>
      <c r="P84" s="7">
        <v>1190.1199999999999</v>
      </c>
      <c r="Q84" s="7">
        <f>K84+L84+M84+N84+O84</f>
        <v>13782.6</v>
      </c>
      <c r="R84" s="7"/>
      <c r="S84" s="7">
        <f>+K84+N84+P84+R84+I84+J84</f>
        <v>9221.17</v>
      </c>
      <c r="T84" s="7">
        <f>+O84+M84+L84</f>
        <v>9941.1</v>
      </c>
      <c r="U84" s="37">
        <v>55778.83</v>
      </c>
      <c r="V84" s="44"/>
      <c r="W84" s="44"/>
    </row>
    <row r="85" spans="1:23" s="9" customFormat="1" ht="12">
      <c r="A85" s="36">
        <f>A84+1</f>
        <v>47</v>
      </c>
      <c r="B85" s="27" t="s">
        <v>57</v>
      </c>
      <c r="C85" s="27" t="s">
        <v>58</v>
      </c>
      <c r="D85" s="26" t="s">
        <v>181</v>
      </c>
      <c r="E85" s="26" t="s">
        <v>3</v>
      </c>
      <c r="F85" s="28">
        <v>44197</v>
      </c>
      <c r="G85" s="28">
        <v>44377</v>
      </c>
      <c r="H85" s="7">
        <v>65000</v>
      </c>
      <c r="I85" s="7">
        <v>4427.58</v>
      </c>
      <c r="J85" s="7">
        <v>0</v>
      </c>
      <c r="K85" s="7">
        <v>1865.5</v>
      </c>
      <c r="L85" s="7">
        <f>H85*7.1%</f>
        <v>4615</v>
      </c>
      <c r="M85" s="7">
        <f>62400*1.15%</f>
        <v>717.6</v>
      </c>
      <c r="N85" s="7">
        <v>1976</v>
      </c>
      <c r="O85" s="7">
        <f>H85*7.09%</f>
        <v>4608.5</v>
      </c>
      <c r="P85" s="7"/>
      <c r="Q85" s="7">
        <f>K85+L85+M85+N85+O85</f>
        <v>13782.6</v>
      </c>
      <c r="R85" s="7"/>
      <c r="S85" s="7">
        <f>+K85+N85+P85+R85+I85+J85</f>
        <v>8269.08</v>
      </c>
      <c r="T85" s="7">
        <f>+O85+M85+L85</f>
        <v>9941.1</v>
      </c>
      <c r="U85" s="37">
        <v>56730.92</v>
      </c>
      <c r="V85" s="44"/>
      <c r="W85" s="44"/>
    </row>
    <row r="86" spans="1:23" s="9" customFormat="1" ht="12">
      <c r="A86" s="38" t="s">
        <v>138</v>
      </c>
      <c r="B86" s="16"/>
      <c r="C86" s="16"/>
      <c r="D86" s="14"/>
      <c r="E86" s="14"/>
      <c r="F86" s="14"/>
      <c r="G86" s="14"/>
      <c r="H86" s="8"/>
      <c r="I86" s="8"/>
      <c r="J86" s="8"/>
      <c r="K86" s="8"/>
      <c r="L86" s="8"/>
      <c r="M86" s="8"/>
      <c r="N86" s="8"/>
      <c r="O86" s="8"/>
      <c r="P86" s="8"/>
      <c r="Q86" s="8"/>
      <c r="R86" s="8"/>
      <c r="S86" s="8"/>
      <c r="T86" s="8"/>
      <c r="U86" s="39"/>
      <c r="V86" s="44"/>
      <c r="W86" s="44"/>
    </row>
    <row r="87" spans="1:23" s="9" customFormat="1" ht="12">
      <c r="A87" s="36">
        <f>A85+1</f>
        <v>48</v>
      </c>
      <c r="B87" s="27" t="s">
        <v>206</v>
      </c>
      <c r="C87" s="27" t="s">
        <v>13</v>
      </c>
      <c r="D87" s="26" t="s">
        <v>181</v>
      </c>
      <c r="E87" s="26" t="s">
        <v>157</v>
      </c>
      <c r="F87" s="28">
        <v>44378</v>
      </c>
      <c r="G87" s="28">
        <v>44592</v>
      </c>
      <c r="H87" s="7">
        <v>115000</v>
      </c>
      <c r="I87" s="7">
        <v>15633.74</v>
      </c>
      <c r="J87" s="7">
        <v>0</v>
      </c>
      <c r="K87" s="7">
        <f>+H87*2.87%</f>
        <v>3300.5</v>
      </c>
      <c r="L87" s="7">
        <f>H87*7.1%</f>
        <v>8164.9999999999991</v>
      </c>
      <c r="M87" s="7">
        <f>62400*1.15%</f>
        <v>717.6</v>
      </c>
      <c r="N87" s="7">
        <f>+H87*3.04%</f>
        <v>3496</v>
      </c>
      <c r="O87" s="7">
        <f>H87*7.09%</f>
        <v>8153.5000000000009</v>
      </c>
      <c r="P87" s="7"/>
      <c r="Q87" s="7">
        <f>K87+L87+M87+N87+O87</f>
        <v>23832.600000000002</v>
      </c>
      <c r="R87" s="7"/>
      <c r="S87" s="7">
        <f>+K87+N87+P87+R87+I87+J87</f>
        <v>22430.239999999998</v>
      </c>
      <c r="T87" s="7">
        <f>+O87+M87+L87</f>
        <v>17036.099999999999</v>
      </c>
      <c r="U87" s="37">
        <f>+H87-S87</f>
        <v>92569.760000000009</v>
      </c>
      <c r="V87" s="44"/>
      <c r="W87" s="44"/>
    </row>
    <row r="88" spans="1:23" s="9" customFormat="1" ht="12">
      <c r="A88" s="36">
        <f>A87+1</f>
        <v>49</v>
      </c>
      <c r="B88" s="27" t="s">
        <v>99</v>
      </c>
      <c r="C88" s="27" t="s">
        <v>5</v>
      </c>
      <c r="D88" s="26" t="s">
        <v>181</v>
      </c>
      <c r="E88" s="26" t="s">
        <v>3</v>
      </c>
      <c r="F88" s="28">
        <v>44197</v>
      </c>
      <c r="G88" s="28">
        <v>44377</v>
      </c>
      <c r="H88" s="7">
        <v>71500</v>
      </c>
      <c r="I88" s="7">
        <v>5650.75</v>
      </c>
      <c r="J88" s="7">
        <v>0</v>
      </c>
      <c r="K88" s="7">
        <v>2052.0500000000002</v>
      </c>
      <c r="L88" s="7">
        <f>H88*7.1%</f>
        <v>5076.5</v>
      </c>
      <c r="M88" s="7">
        <f t="shared" ref="M88:M89" si="13">62400*1.15%</f>
        <v>717.6</v>
      </c>
      <c r="N88" s="7">
        <v>2173.6</v>
      </c>
      <c r="O88" s="7">
        <f>H88*7.09%</f>
        <v>5069.3500000000004</v>
      </c>
      <c r="P88" s="7"/>
      <c r="Q88" s="7">
        <f>K88+L88+M88+N88+O88</f>
        <v>15089.1</v>
      </c>
      <c r="R88" s="7"/>
      <c r="S88" s="7">
        <f>+K88+N88+P88+R88+I88+J88</f>
        <v>9876.4</v>
      </c>
      <c r="T88" s="7">
        <f>+O88+M88+L88</f>
        <v>10863.45</v>
      </c>
      <c r="U88" s="37">
        <v>61623.6</v>
      </c>
      <c r="V88" s="44"/>
      <c r="W88" s="44"/>
    </row>
    <row r="89" spans="1:23" s="9" customFormat="1" ht="12">
      <c r="A89" s="36">
        <f>A88+1</f>
        <v>50</v>
      </c>
      <c r="B89" s="27" t="s">
        <v>86</v>
      </c>
      <c r="C89" s="27" t="s">
        <v>5</v>
      </c>
      <c r="D89" s="26" t="s">
        <v>181</v>
      </c>
      <c r="E89" s="26" t="s">
        <v>3</v>
      </c>
      <c r="F89" s="28">
        <v>44197</v>
      </c>
      <c r="G89" s="28">
        <v>44377</v>
      </c>
      <c r="H89" s="7">
        <v>65000</v>
      </c>
      <c r="I89" s="7">
        <v>4427.58</v>
      </c>
      <c r="J89" s="7">
        <v>0</v>
      </c>
      <c r="K89" s="7">
        <v>1865.5</v>
      </c>
      <c r="L89" s="7">
        <f>H89*7.1%</f>
        <v>4615</v>
      </c>
      <c r="M89" s="7">
        <f t="shared" si="13"/>
        <v>717.6</v>
      </c>
      <c r="N89" s="7">
        <v>1976</v>
      </c>
      <c r="O89" s="7">
        <f>H89*7.09%</f>
        <v>4608.5</v>
      </c>
      <c r="P89" s="7"/>
      <c r="Q89" s="7">
        <f>K89+L89+M89+N89+O89</f>
        <v>13782.6</v>
      </c>
      <c r="R89" s="7"/>
      <c r="S89" s="7">
        <f>+K89+N89+P89+R89+I89+J89</f>
        <v>8269.08</v>
      </c>
      <c r="T89" s="7">
        <f>+O89+M89+L89</f>
        <v>9941.1</v>
      </c>
      <c r="U89" s="37">
        <v>56730.92</v>
      </c>
      <c r="V89" s="44"/>
      <c r="W89" s="44"/>
    </row>
    <row r="90" spans="1:23" s="9" customFormat="1" ht="12">
      <c r="A90" s="38" t="s">
        <v>139</v>
      </c>
      <c r="B90" s="16"/>
      <c r="C90" s="16"/>
      <c r="D90" s="14"/>
      <c r="E90" s="14"/>
      <c r="F90" s="14"/>
      <c r="G90" s="14"/>
      <c r="H90" s="8"/>
      <c r="I90" s="8"/>
      <c r="J90" s="8"/>
      <c r="K90" s="8"/>
      <c r="L90" s="8"/>
      <c r="M90" s="8"/>
      <c r="N90" s="8"/>
      <c r="O90" s="8"/>
      <c r="P90" s="8"/>
      <c r="Q90" s="8"/>
      <c r="R90" s="8"/>
      <c r="S90" s="8"/>
      <c r="T90" s="8"/>
      <c r="U90" s="39"/>
      <c r="V90" s="44"/>
      <c r="W90" s="44"/>
    </row>
    <row r="91" spans="1:23" s="9" customFormat="1" ht="12">
      <c r="A91" s="36">
        <f>A89+1</f>
        <v>51</v>
      </c>
      <c r="B91" s="27" t="s">
        <v>97</v>
      </c>
      <c r="C91" s="27" t="s">
        <v>17</v>
      </c>
      <c r="D91" s="26" t="s">
        <v>181</v>
      </c>
      <c r="E91" s="26" t="s">
        <v>3</v>
      </c>
      <c r="F91" s="28">
        <v>44197</v>
      </c>
      <c r="G91" s="28">
        <v>44377</v>
      </c>
      <c r="H91" s="7">
        <v>93500</v>
      </c>
      <c r="I91" s="7">
        <v>10576.41</v>
      </c>
      <c r="J91" s="7">
        <v>0</v>
      </c>
      <c r="K91" s="7">
        <v>2683.45</v>
      </c>
      <c r="L91" s="7">
        <f>H91*7.1%</f>
        <v>6638.4999999999991</v>
      </c>
      <c r="M91" s="7">
        <f>62400*1.15%</f>
        <v>717.6</v>
      </c>
      <c r="N91" s="7">
        <v>2842.4</v>
      </c>
      <c r="O91" s="7">
        <f>H91*7.09%</f>
        <v>6629.1500000000005</v>
      </c>
      <c r="P91" s="7"/>
      <c r="Q91" s="7">
        <f>K91+L91+M91+N91+O91</f>
        <v>19511.099999999999</v>
      </c>
      <c r="R91" s="7"/>
      <c r="S91" s="7">
        <f>+K91+N91+P91+R91+I91+J91</f>
        <v>16102.26</v>
      </c>
      <c r="T91" s="7">
        <f>+O91+M91+L91</f>
        <v>13985.25</v>
      </c>
      <c r="U91" s="37">
        <v>77397.740000000005</v>
      </c>
      <c r="V91" s="44"/>
      <c r="W91" s="44"/>
    </row>
    <row r="92" spans="1:23" s="9" customFormat="1" ht="12">
      <c r="A92" s="36">
        <f>A91+1</f>
        <v>52</v>
      </c>
      <c r="B92" s="27" t="s">
        <v>78</v>
      </c>
      <c r="C92" s="27" t="s">
        <v>79</v>
      </c>
      <c r="D92" s="26" t="s">
        <v>181</v>
      </c>
      <c r="E92" s="26" t="s">
        <v>3</v>
      </c>
      <c r="F92" s="28">
        <v>44197</v>
      </c>
      <c r="G92" s="28">
        <v>44377</v>
      </c>
      <c r="H92" s="7">
        <v>80000</v>
      </c>
      <c r="I92" s="7">
        <v>7400.87</v>
      </c>
      <c r="J92" s="7">
        <v>0</v>
      </c>
      <c r="K92" s="7">
        <v>2296</v>
      </c>
      <c r="L92" s="7">
        <f>H92*7.1%</f>
        <v>5679.9999999999991</v>
      </c>
      <c r="M92" s="7">
        <f>62400*1.15%</f>
        <v>717.6</v>
      </c>
      <c r="N92" s="7">
        <v>2432</v>
      </c>
      <c r="O92" s="7">
        <f>H92*7.09%</f>
        <v>5672</v>
      </c>
      <c r="P92" s="7"/>
      <c r="Q92" s="7">
        <f>K92+L92+M92+N92+O92</f>
        <v>16797.599999999999</v>
      </c>
      <c r="R92" s="7"/>
      <c r="S92" s="7">
        <f>+K92+N92+P92+R92+I92+J92</f>
        <v>12128.869999999999</v>
      </c>
      <c r="T92" s="7">
        <f>+O92+M92+L92</f>
        <v>12069.599999999999</v>
      </c>
      <c r="U92" s="37">
        <v>67871.13</v>
      </c>
      <c r="V92" s="44"/>
      <c r="W92" s="44"/>
    </row>
    <row r="93" spans="1:23" s="9" customFormat="1" ht="12">
      <c r="A93" s="36">
        <f t="shared" ref="A93:A94" si="14">A92+1</f>
        <v>53</v>
      </c>
      <c r="B93" s="27" t="s">
        <v>94</v>
      </c>
      <c r="C93" s="27" t="s">
        <v>79</v>
      </c>
      <c r="D93" s="26" t="s">
        <v>181</v>
      </c>
      <c r="E93" s="26" t="s">
        <v>3</v>
      </c>
      <c r="F93" s="28">
        <v>44197</v>
      </c>
      <c r="G93" s="28">
        <v>44377</v>
      </c>
      <c r="H93" s="7">
        <v>40000</v>
      </c>
      <c r="I93" s="7">
        <v>442.65</v>
      </c>
      <c r="J93" s="7">
        <v>0</v>
      </c>
      <c r="K93" s="7">
        <v>1148</v>
      </c>
      <c r="L93" s="7">
        <f>H93*7.1%</f>
        <v>2839.9999999999995</v>
      </c>
      <c r="M93" s="7">
        <f>H93*1.15%</f>
        <v>460</v>
      </c>
      <c r="N93" s="7">
        <v>1216</v>
      </c>
      <c r="O93" s="7">
        <f>H93*7.09%</f>
        <v>2836</v>
      </c>
      <c r="P93" s="7"/>
      <c r="Q93" s="7">
        <f>K93+L93+M93+N93+O93</f>
        <v>8500</v>
      </c>
      <c r="R93" s="7"/>
      <c r="S93" s="7">
        <f>+K93+N93+P93+R93+I93+J93</f>
        <v>2806.65</v>
      </c>
      <c r="T93" s="7">
        <f>+O93+M93+L93</f>
        <v>6136</v>
      </c>
      <c r="U93" s="37">
        <v>37193.35</v>
      </c>
      <c r="V93" s="44"/>
      <c r="W93" s="44"/>
    </row>
    <row r="94" spans="1:23" s="9" customFormat="1" ht="12">
      <c r="A94" s="36">
        <f t="shared" si="14"/>
        <v>54</v>
      </c>
      <c r="B94" s="27" t="s">
        <v>60</v>
      </c>
      <c r="C94" s="27" t="s">
        <v>7</v>
      </c>
      <c r="D94" s="26" t="s">
        <v>181</v>
      </c>
      <c r="E94" s="26" t="s">
        <v>3</v>
      </c>
      <c r="F94" s="28">
        <v>44197</v>
      </c>
      <c r="G94" s="28">
        <v>44377</v>
      </c>
      <c r="H94" s="7">
        <v>45000</v>
      </c>
      <c r="I94" s="7">
        <v>6309.38</v>
      </c>
      <c r="J94" s="7">
        <v>0</v>
      </c>
      <c r="K94" s="7">
        <v>1291.5</v>
      </c>
      <c r="L94" s="7">
        <f>H94*7.1%</f>
        <v>3194.9999999999995</v>
      </c>
      <c r="M94" s="7">
        <f>H94*1.15%</f>
        <v>517.5</v>
      </c>
      <c r="N94" s="7">
        <v>1368</v>
      </c>
      <c r="O94" s="7">
        <f>H94*7.09%</f>
        <v>3190.5</v>
      </c>
      <c r="P94" s="7"/>
      <c r="Q94" s="7">
        <f>K94+L94+M94+N94+O94</f>
        <v>9562.5</v>
      </c>
      <c r="R94" s="7"/>
      <c r="S94" s="7">
        <f>+K94+N94+P94+R94+I94+J94</f>
        <v>8968.880000000001</v>
      </c>
      <c r="T94" s="7">
        <f>+O94+M94+L94</f>
        <v>6903</v>
      </c>
      <c r="U94" s="37">
        <v>36031.120000000003</v>
      </c>
      <c r="V94" s="44"/>
      <c r="W94" s="44"/>
    </row>
    <row r="95" spans="1:23" s="9" customFormat="1" ht="12">
      <c r="A95" s="38" t="s">
        <v>140</v>
      </c>
      <c r="B95" s="16"/>
      <c r="C95" s="16"/>
      <c r="D95" s="14"/>
      <c r="E95" s="14"/>
      <c r="F95" s="14"/>
      <c r="G95" s="14"/>
      <c r="H95" s="8"/>
      <c r="I95" s="8"/>
      <c r="J95" s="8"/>
      <c r="K95" s="8"/>
      <c r="L95" s="8"/>
      <c r="M95" s="8"/>
      <c r="N95" s="8"/>
      <c r="O95" s="8"/>
      <c r="P95" s="8"/>
      <c r="Q95" s="8"/>
      <c r="R95" s="8"/>
      <c r="S95" s="8"/>
      <c r="T95" s="8"/>
      <c r="U95" s="39"/>
      <c r="V95" s="44"/>
      <c r="W95" s="44"/>
    </row>
    <row r="96" spans="1:23" s="9" customFormat="1" ht="12">
      <c r="A96" s="36">
        <f>A94+1</f>
        <v>55</v>
      </c>
      <c r="B96" s="27" t="s">
        <v>31</v>
      </c>
      <c r="C96" s="27" t="s">
        <v>17</v>
      </c>
      <c r="D96" s="26" t="s">
        <v>181</v>
      </c>
      <c r="E96" s="26" t="s">
        <v>3</v>
      </c>
      <c r="F96" s="28">
        <v>44197</v>
      </c>
      <c r="G96" s="28">
        <v>44377</v>
      </c>
      <c r="H96" s="7">
        <v>97500</v>
      </c>
      <c r="I96" s="7">
        <v>11517.31</v>
      </c>
      <c r="J96" s="7">
        <v>0</v>
      </c>
      <c r="K96" s="7">
        <v>2798.25</v>
      </c>
      <c r="L96" s="7">
        <f>H96*7.1%</f>
        <v>6922.4999999999991</v>
      </c>
      <c r="M96" s="7">
        <f>62400*1.15%</f>
        <v>717.6</v>
      </c>
      <c r="N96" s="7">
        <v>2964</v>
      </c>
      <c r="O96" s="7">
        <f>H96*7.09%</f>
        <v>6912.7500000000009</v>
      </c>
      <c r="P96" s="7"/>
      <c r="Q96" s="7">
        <f>K96+L96+M96+N96+O96</f>
        <v>20315.100000000002</v>
      </c>
      <c r="R96" s="7"/>
      <c r="S96" s="7">
        <f>+K96+N96+P96+R96+I96+J96</f>
        <v>17279.559999999998</v>
      </c>
      <c r="T96" s="7">
        <f>+O96+M96+L96</f>
        <v>14552.85</v>
      </c>
      <c r="U96" s="37">
        <v>80220.44</v>
      </c>
      <c r="V96" s="44"/>
      <c r="W96" s="44"/>
    </row>
    <row r="97" spans="1:23" s="9" customFormat="1" ht="12">
      <c r="A97" s="38" t="s">
        <v>141</v>
      </c>
      <c r="B97" s="16"/>
      <c r="C97" s="16"/>
      <c r="D97" s="14"/>
      <c r="E97" s="14"/>
      <c r="F97" s="14"/>
      <c r="G97" s="14"/>
      <c r="H97" s="8"/>
      <c r="I97" s="8"/>
      <c r="J97" s="8"/>
      <c r="K97" s="8"/>
      <c r="L97" s="8"/>
      <c r="M97" s="8"/>
      <c r="N97" s="8"/>
      <c r="O97" s="8"/>
      <c r="P97" s="8"/>
      <c r="Q97" s="8"/>
      <c r="R97" s="8"/>
      <c r="S97" s="8"/>
      <c r="T97" s="8"/>
      <c r="U97" s="39"/>
      <c r="V97" s="44"/>
      <c r="W97" s="44"/>
    </row>
    <row r="98" spans="1:23" s="9" customFormat="1" ht="12">
      <c r="A98" s="36">
        <f>A96+1</f>
        <v>56</v>
      </c>
      <c r="B98" s="27" t="s">
        <v>107</v>
      </c>
      <c r="C98" s="27" t="s">
        <v>103</v>
      </c>
      <c r="D98" s="26" t="s">
        <v>181</v>
      </c>
      <c r="E98" s="26" t="s">
        <v>3</v>
      </c>
      <c r="F98" s="28">
        <v>44197</v>
      </c>
      <c r="G98" s="28">
        <v>44377</v>
      </c>
      <c r="H98" s="7">
        <v>130000</v>
      </c>
      <c r="I98" s="7">
        <v>19162.12</v>
      </c>
      <c r="J98" s="7">
        <v>0</v>
      </c>
      <c r="K98" s="7">
        <v>3731</v>
      </c>
      <c r="L98" s="7">
        <f>H98*7.1%</f>
        <v>9230</v>
      </c>
      <c r="M98" s="7">
        <f>62400*1.15%</f>
        <v>717.6</v>
      </c>
      <c r="N98" s="7">
        <v>3952</v>
      </c>
      <c r="O98" s="7">
        <f>H98*7.09%</f>
        <v>9217</v>
      </c>
      <c r="P98" s="7"/>
      <c r="Q98" s="7">
        <f>K98+L98+M98+N98+O98</f>
        <v>26847.599999999999</v>
      </c>
      <c r="R98" s="7"/>
      <c r="S98" s="7">
        <f>+K98+N98+P98+R98+I98+J98</f>
        <v>26845.119999999999</v>
      </c>
      <c r="T98" s="7">
        <f>+O98+M98+L98</f>
        <v>19164.599999999999</v>
      </c>
      <c r="U98" s="37">
        <v>103154.88</v>
      </c>
      <c r="V98" s="44"/>
      <c r="W98" s="44"/>
    </row>
    <row r="99" spans="1:23" s="9" customFormat="1" ht="12">
      <c r="A99" s="38" t="s">
        <v>142</v>
      </c>
      <c r="B99" s="16"/>
      <c r="C99" s="16"/>
      <c r="D99" s="14"/>
      <c r="E99" s="14"/>
      <c r="F99" s="14"/>
      <c r="G99" s="14"/>
      <c r="H99" s="8"/>
      <c r="I99" s="8"/>
      <c r="J99" s="8"/>
      <c r="K99" s="8"/>
      <c r="L99" s="8"/>
      <c r="M99" s="8"/>
      <c r="N99" s="8"/>
      <c r="O99" s="8"/>
      <c r="P99" s="8"/>
      <c r="Q99" s="8"/>
      <c r="R99" s="8"/>
      <c r="S99" s="8"/>
      <c r="T99" s="8"/>
      <c r="U99" s="39"/>
      <c r="V99" s="44"/>
      <c r="W99" s="44"/>
    </row>
    <row r="100" spans="1:23" s="9" customFormat="1" ht="12">
      <c r="A100" s="36">
        <f>A98+1</f>
        <v>57</v>
      </c>
      <c r="B100" s="27" t="s">
        <v>50</v>
      </c>
      <c r="C100" s="27" t="s">
        <v>5</v>
      </c>
      <c r="D100" s="26" t="s">
        <v>181</v>
      </c>
      <c r="E100" s="26" t="s">
        <v>157</v>
      </c>
      <c r="F100" s="28">
        <v>44197</v>
      </c>
      <c r="G100" s="28">
        <v>44377</v>
      </c>
      <c r="H100" s="7">
        <v>70000</v>
      </c>
      <c r="I100" s="7">
        <v>5130.45</v>
      </c>
      <c r="J100" s="7">
        <v>0</v>
      </c>
      <c r="K100" s="7">
        <v>2009</v>
      </c>
      <c r="L100" s="7">
        <f>H100*7.1%</f>
        <v>4970</v>
      </c>
      <c r="M100" s="7">
        <f>62400*1.15%</f>
        <v>717.6</v>
      </c>
      <c r="N100" s="7">
        <v>2128</v>
      </c>
      <c r="O100" s="7">
        <f>H100*7.09%</f>
        <v>4963</v>
      </c>
      <c r="P100" s="7"/>
      <c r="Q100" s="7">
        <f>K100+L100+M100+N100+O100</f>
        <v>14787.6</v>
      </c>
      <c r="R100" s="7"/>
      <c r="S100" s="7">
        <f>+K100+N100+P100+R100+I100+J100</f>
        <v>9267.4500000000007</v>
      </c>
      <c r="T100" s="7">
        <f>+O100+M100+L100</f>
        <v>10650.6</v>
      </c>
      <c r="U100" s="37">
        <v>60732.55</v>
      </c>
      <c r="V100" s="44"/>
      <c r="W100" s="44"/>
    </row>
    <row r="101" spans="1:23" s="18" customFormat="1" ht="12">
      <c r="A101" s="38" t="s">
        <v>143</v>
      </c>
      <c r="B101" s="16"/>
      <c r="C101" s="16"/>
      <c r="D101" s="14"/>
      <c r="E101" s="14"/>
      <c r="F101" s="14"/>
      <c r="G101" s="14"/>
      <c r="H101" s="8"/>
      <c r="I101" s="8"/>
      <c r="J101" s="8"/>
      <c r="K101" s="8"/>
      <c r="L101" s="8"/>
      <c r="M101" s="8"/>
      <c r="N101" s="8"/>
      <c r="O101" s="8"/>
      <c r="P101" s="8"/>
      <c r="Q101" s="8"/>
      <c r="R101" s="8"/>
      <c r="S101" s="8"/>
      <c r="T101" s="8"/>
      <c r="U101" s="39"/>
      <c r="V101" s="44"/>
      <c r="W101" s="44"/>
    </row>
    <row r="102" spans="1:23" s="9" customFormat="1" ht="12">
      <c r="A102" s="36">
        <f>A100+1</f>
        <v>58</v>
      </c>
      <c r="B102" s="27" t="s">
        <v>16</v>
      </c>
      <c r="C102" s="27" t="s">
        <v>17</v>
      </c>
      <c r="D102" s="26" t="s">
        <v>181</v>
      </c>
      <c r="E102" s="26" t="s">
        <v>3</v>
      </c>
      <c r="F102" s="28">
        <v>44197</v>
      </c>
      <c r="G102" s="28">
        <v>44377</v>
      </c>
      <c r="H102" s="7">
        <v>100000</v>
      </c>
      <c r="I102" s="7">
        <v>12105.37</v>
      </c>
      <c r="J102" s="7">
        <v>0</v>
      </c>
      <c r="K102" s="7">
        <v>2870</v>
      </c>
      <c r="L102" s="7">
        <f>H102*7.1%</f>
        <v>7099.9999999999991</v>
      </c>
      <c r="M102" s="7">
        <f>62400*1.15%</f>
        <v>717.6</v>
      </c>
      <c r="N102" s="7">
        <v>3040</v>
      </c>
      <c r="O102" s="7">
        <f>H102*7.09%</f>
        <v>7090.0000000000009</v>
      </c>
      <c r="P102" s="7"/>
      <c r="Q102" s="7">
        <f>K102+L102+M102+N102+O102</f>
        <v>20817.600000000002</v>
      </c>
      <c r="R102" s="7">
        <v>28648.36</v>
      </c>
      <c r="S102" s="7">
        <f>+K102+N102+P102+R102+I102+J102</f>
        <v>46663.73</v>
      </c>
      <c r="T102" s="7">
        <f>+O102+M102+L102</f>
        <v>14907.6</v>
      </c>
      <c r="U102" s="37">
        <v>53336.27</v>
      </c>
      <c r="V102" s="44"/>
      <c r="W102" s="44"/>
    </row>
    <row r="103" spans="1:23" s="9" customFormat="1" ht="12">
      <c r="A103" s="36">
        <f>A102+1</f>
        <v>59</v>
      </c>
      <c r="B103" s="27" t="s">
        <v>81</v>
      </c>
      <c r="C103" s="27" t="s">
        <v>5</v>
      </c>
      <c r="D103" s="26" t="s">
        <v>181</v>
      </c>
      <c r="E103" s="26" t="s">
        <v>3</v>
      </c>
      <c r="F103" s="28">
        <v>44197</v>
      </c>
      <c r="G103" s="28">
        <v>44377</v>
      </c>
      <c r="H103" s="7">
        <v>65000</v>
      </c>
      <c r="I103" s="7">
        <v>4189.55</v>
      </c>
      <c r="J103" s="7">
        <v>0</v>
      </c>
      <c r="K103" s="7">
        <v>1865.5</v>
      </c>
      <c r="L103" s="7">
        <f>H103*7.1%</f>
        <v>4615</v>
      </c>
      <c r="M103" s="7">
        <f>62400*1.15%</f>
        <v>717.6</v>
      </c>
      <c r="N103" s="7">
        <v>1976</v>
      </c>
      <c r="O103" s="7">
        <f>H103*7.09%</f>
        <v>4608.5</v>
      </c>
      <c r="P103" s="7">
        <v>1190.1199999999999</v>
      </c>
      <c r="Q103" s="7">
        <f>K103+L103+M103+N103+O103</f>
        <v>13782.6</v>
      </c>
      <c r="R103" s="7"/>
      <c r="S103" s="7">
        <f>+K103+N103+P103+R103+I103+J103</f>
        <v>9221.17</v>
      </c>
      <c r="T103" s="7">
        <f>+O103+M103+L103</f>
        <v>9941.1</v>
      </c>
      <c r="U103" s="37">
        <v>55778.83</v>
      </c>
      <c r="V103" s="44"/>
      <c r="W103" s="44"/>
    </row>
    <row r="104" spans="1:23" s="18" customFormat="1" ht="12">
      <c r="A104" s="38" t="s">
        <v>144</v>
      </c>
      <c r="B104" s="16"/>
      <c r="C104" s="16"/>
      <c r="D104" s="14"/>
      <c r="E104" s="14"/>
      <c r="F104" s="14"/>
      <c r="G104" s="14"/>
      <c r="H104" s="8"/>
      <c r="I104" s="8"/>
      <c r="J104" s="8"/>
      <c r="K104" s="8"/>
      <c r="L104" s="8"/>
      <c r="M104" s="8"/>
      <c r="N104" s="8"/>
      <c r="O104" s="8"/>
      <c r="P104" s="8"/>
      <c r="Q104" s="8"/>
      <c r="R104" s="8"/>
      <c r="S104" s="8"/>
      <c r="T104" s="8"/>
      <c r="U104" s="39"/>
      <c r="V104" s="44"/>
      <c r="W104" s="44"/>
    </row>
    <row r="105" spans="1:23" s="9" customFormat="1" ht="12">
      <c r="A105" s="36">
        <f>A103+1</f>
        <v>60</v>
      </c>
      <c r="B105" s="27" t="s">
        <v>32</v>
      </c>
      <c r="C105" s="27" t="s">
        <v>5</v>
      </c>
      <c r="D105" s="26" t="s">
        <v>181</v>
      </c>
      <c r="E105" s="26" t="s">
        <v>157</v>
      </c>
      <c r="F105" s="28">
        <v>44197</v>
      </c>
      <c r="G105" s="28">
        <v>44377</v>
      </c>
      <c r="H105" s="7">
        <v>60000</v>
      </c>
      <c r="I105" s="7">
        <v>3486.68</v>
      </c>
      <c r="J105" s="7">
        <v>0</v>
      </c>
      <c r="K105" s="7">
        <v>1722</v>
      </c>
      <c r="L105" s="7">
        <f>H105*7.1%</f>
        <v>4260</v>
      </c>
      <c r="M105" s="7">
        <f>H105*1.15%</f>
        <v>690</v>
      </c>
      <c r="N105" s="7">
        <v>1824</v>
      </c>
      <c r="O105" s="7">
        <f>H105*7.09%</f>
        <v>4254</v>
      </c>
      <c r="P105" s="7"/>
      <c r="Q105" s="7">
        <f>K105+L105+M105+N105+O105</f>
        <v>12750</v>
      </c>
      <c r="R105" s="7"/>
      <c r="S105" s="7">
        <f>+K105+N105+P105+R105+I105+J105</f>
        <v>7032.68</v>
      </c>
      <c r="T105" s="7">
        <f>+O105+M105+L105</f>
        <v>9204</v>
      </c>
      <c r="U105" s="37">
        <v>52967.32</v>
      </c>
      <c r="V105" s="44"/>
      <c r="W105" s="44"/>
    </row>
    <row r="106" spans="1:23" s="18" customFormat="1" ht="12">
      <c r="A106" s="38" t="s">
        <v>145</v>
      </c>
      <c r="B106" s="16"/>
      <c r="C106" s="16"/>
      <c r="D106" s="14"/>
      <c r="E106" s="14"/>
      <c r="F106" s="14"/>
      <c r="G106" s="14"/>
      <c r="H106" s="8"/>
      <c r="I106" s="8"/>
      <c r="J106" s="8"/>
      <c r="K106" s="8"/>
      <c r="L106" s="8"/>
      <c r="M106" s="8"/>
      <c r="N106" s="8"/>
      <c r="O106" s="8"/>
      <c r="P106" s="8"/>
      <c r="Q106" s="8"/>
      <c r="R106" s="8"/>
      <c r="S106" s="8"/>
      <c r="T106" s="8"/>
      <c r="U106" s="39"/>
      <c r="V106" s="44"/>
      <c r="W106" s="44"/>
    </row>
    <row r="107" spans="1:23" s="9" customFormat="1" ht="12">
      <c r="A107" s="36">
        <f>A105+1</f>
        <v>61</v>
      </c>
      <c r="B107" s="27" t="s">
        <v>91</v>
      </c>
      <c r="C107" s="27" t="s">
        <v>190</v>
      </c>
      <c r="D107" s="26" t="s">
        <v>181</v>
      </c>
      <c r="E107" s="26" t="s">
        <v>3</v>
      </c>
      <c r="F107" s="28">
        <v>44228</v>
      </c>
      <c r="G107" s="28">
        <v>44408</v>
      </c>
      <c r="H107" s="7">
        <v>155000</v>
      </c>
      <c r="I107" s="7">
        <v>25042.74</v>
      </c>
      <c r="J107" s="7">
        <v>0</v>
      </c>
      <c r="K107" s="7">
        <f>+H107*2.87%</f>
        <v>4448.5</v>
      </c>
      <c r="L107" s="7">
        <f>H107*7.1%</f>
        <v>11004.999999999998</v>
      </c>
      <c r="M107" s="7">
        <f>62400*1.15%</f>
        <v>717.6</v>
      </c>
      <c r="N107" s="7">
        <f>+H107*3.04%</f>
        <v>4712</v>
      </c>
      <c r="O107" s="7">
        <f>H107*7.09%</f>
        <v>10989.5</v>
      </c>
      <c r="P107" s="7"/>
      <c r="Q107" s="7">
        <f>K107+L107+M107+N107+O107</f>
        <v>31872.6</v>
      </c>
      <c r="R107" s="7"/>
      <c r="S107" s="7">
        <f>+K107+N107+P107+R107+I107+J107</f>
        <v>34203.240000000005</v>
      </c>
      <c r="T107" s="7">
        <f>+O107+M107+L107</f>
        <v>22712.1</v>
      </c>
      <c r="U107" s="37">
        <f>+H107-S107</f>
        <v>120796.76</v>
      </c>
      <c r="V107" s="44"/>
      <c r="W107" s="44"/>
    </row>
    <row r="108" spans="1:23" s="9" customFormat="1" ht="12">
      <c r="A108" s="36">
        <f>A107+1</f>
        <v>62</v>
      </c>
      <c r="B108" s="27" t="s">
        <v>75</v>
      </c>
      <c r="C108" s="27" t="s">
        <v>191</v>
      </c>
      <c r="D108" s="26" t="s">
        <v>181</v>
      </c>
      <c r="E108" s="26" t="s">
        <v>3</v>
      </c>
      <c r="F108" s="28">
        <v>44197</v>
      </c>
      <c r="G108" s="28">
        <v>44377</v>
      </c>
      <c r="H108" s="7">
        <v>89250</v>
      </c>
      <c r="I108" s="7">
        <v>9279.17</v>
      </c>
      <c r="J108" s="7">
        <v>0</v>
      </c>
      <c r="K108" s="7">
        <v>2561.48</v>
      </c>
      <c r="L108" s="7">
        <f>H108*7.1%</f>
        <v>6336.7499999999991</v>
      </c>
      <c r="M108" s="7">
        <f>62400*1.15%</f>
        <v>717.6</v>
      </c>
      <c r="N108" s="7">
        <v>2713.2</v>
      </c>
      <c r="O108" s="7">
        <f>H108*7.09%</f>
        <v>6327.8250000000007</v>
      </c>
      <c r="P108" s="7">
        <v>1190.1199999999999</v>
      </c>
      <c r="Q108" s="7">
        <f>K108+L108+M108+N108+O108</f>
        <v>18656.855</v>
      </c>
      <c r="R108" s="7"/>
      <c r="S108" s="7">
        <f>+K108+N108+P108+R108+I108+J108</f>
        <v>15743.970000000001</v>
      </c>
      <c r="T108" s="7">
        <f>+O108+M108+L108</f>
        <v>13382.174999999999</v>
      </c>
      <c r="U108" s="37">
        <v>73506.03</v>
      </c>
      <c r="V108" s="44"/>
      <c r="W108" s="44"/>
    </row>
    <row r="109" spans="1:23" s="9" customFormat="1" ht="12">
      <c r="A109" s="36">
        <f>A108+1</f>
        <v>63</v>
      </c>
      <c r="B109" s="27" t="s">
        <v>82</v>
      </c>
      <c r="C109" s="27" t="s">
        <v>13</v>
      </c>
      <c r="D109" s="26" t="s">
        <v>181</v>
      </c>
      <c r="E109" s="26" t="s">
        <v>3</v>
      </c>
      <c r="F109" s="28">
        <v>44197</v>
      </c>
      <c r="G109" s="28">
        <v>44377</v>
      </c>
      <c r="H109" s="7">
        <v>50000</v>
      </c>
      <c r="I109" s="7">
        <v>0</v>
      </c>
      <c r="J109" s="7">
        <v>0</v>
      </c>
      <c r="K109" s="7">
        <v>1435</v>
      </c>
      <c r="L109" s="7">
        <f>H109*7.1%</f>
        <v>3549.9999999999995</v>
      </c>
      <c r="M109" s="7">
        <f>H109*1.15%</f>
        <v>575</v>
      </c>
      <c r="N109" s="7">
        <v>1520</v>
      </c>
      <c r="O109" s="7">
        <f>H109*7.09%</f>
        <v>3545.0000000000005</v>
      </c>
      <c r="P109" s="7"/>
      <c r="Q109" s="7">
        <f>K109+L109+M109+N109+O109</f>
        <v>10625</v>
      </c>
      <c r="R109" s="7"/>
      <c r="S109" s="7">
        <f>+K109+N109+P109+R109+I109+J109</f>
        <v>2955</v>
      </c>
      <c r="T109" s="7">
        <f>+O109+M109+L109</f>
        <v>7670</v>
      </c>
      <c r="U109" s="37">
        <v>47045</v>
      </c>
      <c r="V109" s="44"/>
      <c r="W109" s="44"/>
    </row>
    <row r="110" spans="1:23" s="9" customFormat="1" ht="12">
      <c r="A110" s="55" t="s">
        <v>182</v>
      </c>
      <c r="B110" s="56"/>
      <c r="C110" s="56"/>
      <c r="D110" s="10"/>
      <c r="E110" s="10"/>
      <c r="F110" s="11"/>
      <c r="G110" s="11"/>
      <c r="H110" s="11"/>
      <c r="I110" s="11"/>
      <c r="J110" s="11"/>
      <c r="K110" s="11"/>
      <c r="L110" s="11"/>
      <c r="M110" s="11"/>
      <c r="N110" s="12"/>
      <c r="O110" s="11"/>
      <c r="P110" s="12"/>
      <c r="Q110" s="11"/>
      <c r="R110" s="11"/>
      <c r="S110" s="11"/>
      <c r="T110" s="13"/>
      <c r="U110" s="41"/>
      <c r="V110" s="44"/>
      <c r="W110" s="44"/>
    </row>
    <row r="111" spans="1:23" s="18" customFormat="1" ht="12">
      <c r="A111" s="38" t="s">
        <v>109</v>
      </c>
      <c r="B111" s="16"/>
      <c r="C111" s="16"/>
      <c r="D111" s="14"/>
      <c r="E111" s="14"/>
      <c r="F111" s="14"/>
      <c r="G111" s="14"/>
      <c r="H111" s="8"/>
      <c r="I111" s="8"/>
      <c r="J111" s="8"/>
      <c r="K111" s="8"/>
      <c r="L111" s="8"/>
      <c r="M111" s="8"/>
      <c r="N111" s="8"/>
      <c r="O111" s="8"/>
      <c r="P111" s="8"/>
      <c r="Q111" s="8"/>
      <c r="R111" s="8"/>
      <c r="S111" s="8"/>
      <c r="T111" s="8"/>
      <c r="U111" s="39"/>
      <c r="V111" s="44"/>
      <c r="W111" s="44"/>
    </row>
    <row r="112" spans="1:23" s="9" customFormat="1" ht="12">
      <c r="A112" s="36">
        <f>A109+1</f>
        <v>64</v>
      </c>
      <c r="B112" s="27" t="s">
        <v>71</v>
      </c>
      <c r="C112" s="27" t="s">
        <v>7</v>
      </c>
      <c r="D112" s="26" t="s">
        <v>181</v>
      </c>
      <c r="E112" s="26" t="s">
        <v>3</v>
      </c>
      <c r="F112" s="28">
        <v>44228</v>
      </c>
      <c r="G112" s="28">
        <v>44408</v>
      </c>
      <c r="H112" s="7">
        <v>45000</v>
      </c>
      <c r="I112" s="7">
        <v>1148.33</v>
      </c>
      <c r="J112" s="7"/>
      <c r="K112" s="7">
        <v>1291.5</v>
      </c>
      <c r="L112" s="7">
        <f>H112*7.1%</f>
        <v>3194.9999999999995</v>
      </c>
      <c r="M112" s="7">
        <f>H112*1.15%</f>
        <v>517.5</v>
      </c>
      <c r="N112" s="7">
        <v>1368</v>
      </c>
      <c r="O112" s="7">
        <f>H112*7.09%</f>
        <v>3190.5</v>
      </c>
      <c r="P112" s="7"/>
      <c r="Q112" s="7">
        <f>K112+L112+M112+N112+O112</f>
        <v>9562.5</v>
      </c>
      <c r="R112" s="7"/>
      <c r="S112" s="7">
        <f>+K112+N112+P112+R112+I112+J112</f>
        <v>3807.83</v>
      </c>
      <c r="T112" s="7">
        <f>+O112+M112+L112</f>
        <v>6903</v>
      </c>
      <c r="U112" s="37">
        <v>41192.17</v>
      </c>
      <c r="V112" s="44"/>
      <c r="W112" s="44"/>
    </row>
    <row r="113" spans="1:23" s="18" customFormat="1" ht="12">
      <c r="A113" s="38" t="s">
        <v>110</v>
      </c>
      <c r="B113" s="16"/>
      <c r="C113" s="16"/>
      <c r="D113" s="14"/>
      <c r="E113" s="14"/>
      <c r="F113" s="14"/>
      <c r="G113" s="14"/>
      <c r="H113" s="8"/>
      <c r="I113" s="8"/>
      <c r="J113" s="8"/>
      <c r="K113" s="8"/>
      <c r="L113" s="8"/>
      <c r="M113" s="8"/>
      <c r="N113" s="8"/>
      <c r="O113" s="8"/>
      <c r="P113" s="8"/>
      <c r="Q113" s="8"/>
      <c r="R113" s="8"/>
      <c r="S113" s="8"/>
      <c r="T113" s="8"/>
      <c r="U113" s="39"/>
      <c r="V113" s="44"/>
      <c r="W113" s="44"/>
    </row>
    <row r="114" spans="1:23" s="9" customFormat="1" ht="12">
      <c r="A114" s="36">
        <f>A112+1</f>
        <v>65</v>
      </c>
      <c r="B114" s="27" t="s">
        <v>108</v>
      </c>
      <c r="C114" s="27" t="s">
        <v>13</v>
      </c>
      <c r="D114" s="26" t="s">
        <v>181</v>
      </c>
      <c r="E114" s="26" t="s">
        <v>3</v>
      </c>
      <c r="F114" s="28">
        <v>44228</v>
      </c>
      <c r="G114" s="28">
        <v>44408</v>
      </c>
      <c r="H114" s="7">
        <v>75000</v>
      </c>
      <c r="I114" s="7">
        <v>6309.38</v>
      </c>
      <c r="J114" s="7"/>
      <c r="K114" s="7">
        <v>2152.5</v>
      </c>
      <c r="L114" s="7">
        <f>H114*7.1%</f>
        <v>5324.9999999999991</v>
      </c>
      <c r="M114" s="7">
        <f>62400*1.15%</f>
        <v>717.6</v>
      </c>
      <c r="N114" s="7">
        <v>2280</v>
      </c>
      <c r="O114" s="7">
        <f>H114*7.09%</f>
        <v>5317.5</v>
      </c>
      <c r="P114" s="7"/>
      <c r="Q114" s="7">
        <f>K114+L114+M114+N114+O114</f>
        <v>15792.599999999999</v>
      </c>
      <c r="R114" s="7"/>
      <c r="S114" s="7">
        <f>+K114+N114+P114+R114+I114+J114</f>
        <v>10741.880000000001</v>
      </c>
      <c r="T114" s="7">
        <f>+O114+M114+L114</f>
        <v>11360.099999999999</v>
      </c>
      <c r="U114" s="37">
        <v>64258.12</v>
      </c>
      <c r="V114" s="44"/>
      <c r="W114" s="44"/>
    </row>
    <row r="115" spans="1:23" s="18" customFormat="1" ht="12">
      <c r="A115" s="38" t="s">
        <v>111</v>
      </c>
      <c r="B115" s="16"/>
      <c r="C115" s="16"/>
      <c r="D115" s="14"/>
      <c r="E115" s="14"/>
      <c r="F115" s="14"/>
      <c r="G115" s="14"/>
      <c r="H115" s="8"/>
      <c r="I115" s="8"/>
      <c r="J115" s="8"/>
      <c r="K115" s="8"/>
      <c r="L115" s="8"/>
      <c r="M115" s="8"/>
      <c r="N115" s="8"/>
      <c r="O115" s="8"/>
      <c r="P115" s="8"/>
      <c r="Q115" s="8"/>
      <c r="R115" s="8"/>
      <c r="S115" s="8"/>
      <c r="T115" s="8"/>
      <c r="U115" s="39"/>
      <c r="V115" s="44"/>
      <c r="W115" s="44"/>
    </row>
    <row r="116" spans="1:23" s="9" customFormat="1" ht="12">
      <c r="A116" s="36">
        <f>A114+1</f>
        <v>66</v>
      </c>
      <c r="B116" s="27" t="s">
        <v>93</v>
      </c>
      <c r="C116" s="27" t="s">
        <v>22</v>
      </c>
      <c r="D116" s="26" t="s">
        <v>181</v>
      </c>
      <c r="E116" s="26" t="s">
        <v>3</v>
      </c>
      <c r="F116" s="28">
        <v>44256</v>
      </c>
      <c r="G116" s="28">
        <v>44469</v>
      </c>
      <c r="H116" s="7">
        <v>45000</v>
      </c>
      <c r="I116" s="7">
        <v>1148.33</v>
      </c>
      <c r="J116" s="7"/>
      <c r="K116" s="7">
        <v>1291.5</v>
      </c>
      <c r="L116" s="7">
        <f t="shared" ref="L116" si="15">H116*7.1%</f>
        <v>3194.9999999999995</v>
      </c>
      <c r="M116" s="7">
        <f t="shared" ref="M116" si="16">H116*1.15%</f>
        <v>517.5</v>
      </c>
      <c r="N116" s="7">
        <v>1368</v>
      </c>
      <c r="O116" s="7">
        <f t="shared" ref="O116" si="17">H116*7.09%</f>
        <v>3190.5</v>
      </c>
      <c r="P116" s="7"/>
      <c r="Q116" s="7">
        <f t="shared" ref="Q116" si="18">K116+L116+M116+N116+O116</f>
        <v>9562.5</v>
      </c>
      <c r="R116" s="7"/>
      <c r="S116" s="7">
        <f t="shared" ref="S116" si="19">+K116+N116+P116+R116+I116+J116</f>
        <v>3807.83</v>
      </c>
      <c r="T116" s="7">
        <f t="shared" ref="T116" si="20">+O116+M116+L116</f>
        <v>6903</v>
      </c>
      <c r="U116" s="37">
        <v>41192.17</v>
      </c>
      <c r="V116" s="44"/>
      <c r="W116" s="44"/>
    </row>
    <row r="117" spans="1:23" s="9" customFormat="1" ht="12">
      <c r="A117" s="36">
        <f>A116+1</f>
        <v>67</v>
      </c>
      <c r="B117" s="27" t="s">
        <v>40</v>
      </c>
      <c r="C117" s="27" t="s">
        <v>22</v>
      </c>
      <c r="D117" s="26" t="s">
        <v>181</v>
      </c>
      <c r="E117" s="26" t="s">
        <v>157</v>
      </c>
      <c r="F117" s="28">
        <v>44197</v>
      </c>
      <c r="G117" s="28">
        <v>44377</v>
      </c>
      <c r="H117" s="7">
        <v>44100</v>
      </c>
      <c r="I117" s="7">
        <v>1021.3</v>
      </c>
      <c r="J117" s="7"/>
      <c r="K117" s="7">
        <v>1265.67</v>
      </c>
      <c r="L117" s="7">
        <f>H117*7.1%</f>
        <v>3131.1</v>
      </c>
      <c r="M117" s="7">
        <f>H117*1.15%</f>
        <v>507.15</v>
      </c>
      <c r="N117" s="7">
        <v>1340.64</v>
      </c>
      <c r="O117" s="7">
        <f>H117*7.09%</f>
        <v>3126.69</v>
      </c>
      <c r="P117" s="7"/>
      <c r="Q117" s="7">
        <f>K117+L117+M117+N117+O117</f>
        <v>9371.25</v>
      </c>
      <c r="R117" s="7"/>
      <c r="S117" s="7">
        <f>+K117+N117+P117+R117+I117+J117</f>
        <v>3627.6100000000006</v>
      </c>
      <c r="T117" s="7">
        <f>+O117+M117+L117</f>
        <v>6764.9400000000005</v>
      </c>
      <c r="U117" s="37">
        <v>40472.39</v>
      </c>
      <c r="V117" s="44"/>
      <c r="W117" s="44"/>
    </row>
    <row r="118" spans="1:23" s="18" customFormat="1" ht="12">
      <c r="A118" s="38" t="s">
        <v>112</v>
      </c>
      <c r="B118" s="16"/>
      <c r="C118" s="16"/>
      <c r="D118" s="14"/>
      <c r="E118" s="14"/>
      <c r="F118" s="14"/>
      <c r="G118" s="14"/>
      <c r="H118" s="8"/>
      <c r="I118" s="8"/>
      <c r="J118" s="8"/>
      <c r="K118" s="8"/>
      <c r="L118" s="8"/>
      <c r="M118" s="8"/>
      <c r="N118" s="8"/>
      <c r="O118" s="8"/>
      <c r="P118" s="8"/>
      <c r="Q118" s="8"/>
      <c r="R118" s="8"/>
      <c r="S118" s="8"/>
      <c r="T118" s="8"/>
      <c r="U118" s="39"/>
      <c r="V118" s="44"/>
      <c r="W118" s="44"/>
    </row>
    <row r="119" spans="1:23" s="9" customFormat="1" ht="12">
      <c r="A119" s="36">
        <f>A117+1</f>
        <v>68</v>
      </c>
      <c r="B119" s="27" t="s">
        <v>95</v>
      </c>
      <c r="C119" s="27" t="s">
        <v>17</v>
      </c>
      <c r="D119" s="26" t="s">
        <v>181</v>
      </c>
      <c r="E119" s="26" t="s">
        <v>3</v>
      </c>
      <c r="F119" s="28">
        <v>44197</v>
      </c>
      <c r="G119" s="28">
        <v>44377</v>
      </c>
      <c r="H119" s="7">
        <v>93500</v>
      </c>
      <c r="I119" s="7">
        <v>10576.41</v>
      </c>
      <c r="J119" s="7"/>
      <c r="K119" s="7">
        <v>2683.45</v>
      </c>
      <c r="L119" s="7">
        <f t="shared" ref="L119:L120" si="21">H119*7.1%</f>
        <v>6638.4999999999991</v>
      </c>
      <c r="M119" s="7">
        <f>62400*1.15%</f>
        <v>717.6</v>
      </c>
      <c r="N119" s="7">
        <v>2842.4</v>
      </c>
      <c r="O119" s="7">
        <f t="shared" ref="O119:O120" si="22">H119*7.09%</f>
        <v>6629.1500000000005</v>
      </c>
      <c r="P119" s="7"/>
      <c r="Q119" s="7">
        <f t="shared" ref="Q119:Q120" si="23">K119+L119+M119+N119+O119</f>
        <v>19511.099999999999</v>
      </c>
      <c r="R119" s="7"/>
      <c r="S119" s="7">
        <f t="shared" ref="S119:S120" si="24">+K119+N119+P119+R119+I119+J119</f>
        <v>16102.26</v>
      </c>
      <c r="T119" s="7">
        <f t="shared" ref="T119:T120" si="25">+O119+M119+L119</f>
        <v>13985.25</v>
      </c>
      <c r="U119" s="37">
        <v>77397.740000000005</v>
      </c>
      <c r="V119" s="44"/>
      <c r="W119" s="44"/>
    </row>
    <row r="120" spans="1:23" s="9" customFormat="1" ht="12">
      <c r="A120" s="36">
        <f>A119+1</f>
        <v>69</v>
      </c>
      <c r="B120" s="27" t="s">
        <v>80</v>
      </c>
      <c r="C120" s="27" t="s">
        <v>7</v>
      </c>
      <c r="D120" s="26" t="s">
        <v>181</v>
      </c>
      <c r="E120" s="26" t="s">
        <v>3</v>
      </c>
      <c r="F120" s="28">
        <v>44256</v>
      </c>
      <c r="G120" s="28">
        <v>44469</v>
      </c>
      <c r="H120" s="7">
        <v>45000</v>
      </c>
      <c r="I120" s="7">
        <v>1148.33</v>
      </c>
      <c r="J120" s="7"/>
      <c r="K120" s="7">
        <v>1291.5</v>
      </c>
      <c r="L120" s="7">
        <f t="shared" si="21"/>
        <v>3194.9999999999995</v>
      </c>
      <c r="M120" s="7">
        <f t="shared" ref="M120" si="26">H120*1.15%</f>
        <v>517.5</v>
      </c>
      <c r="N120" s="7">
        <v>1368</v>
      </c>
      <c r="O120" s="7">
        <f t="shared" si="22"/>
        <v>3190.5</v>
      </c>
      <c r="P120" s="7"/>
      <c r="Q120" s="7">
        <f t="shared" si="23"/>
        <v>9562.5</v>
      </c>
      <c r="R120" s="7"/>
      <c r="S120" s="7">
        <f t="shared" si="24"/>
        <v>3807.83</v>
      </c>
      <c r="T120" s="7">
        <f t="shared" si="25"/>
        <v>6903</v>
      </c>
      <c r="U120" s="37">
        <v>41192.17</v>
      </c>
      <c r="V120" s="44"/>
      <c r="W120" s="44"/>
    </row>
    <row r="121" spans="1:23" s="17" customFormat="1" ht="12">
      <c r="A121" s="55" t="s">
        <v>183</v>
      </c>
      <c r="B121" s="56"/>
      <c r="C121" s="56"/>
      <c r="D121" s="10"/>
      <c r="E121" s="10"/>
      <c r="F121" s="11"/>
      <c r="G121" s="11"/>
      <c r="H121" s="11"/>
      <c r="I121" s="11"/>
      <c r="J121" s="11"/>
      <c r="K121" s="11"/>
      <c r="L121" s="11"/>
      <c r="M121" s="11"/>
      <c r="N121" s="12"/>
      <c r="O121" s="11"/>
      <c r="P121" s="11"/>
      <c r="Q121" s="11"/>
      <c r="R121" s="11"/>
      <c r="S121" s="11"/>
      <c r="T121" s="15"/>
      <c r="U121" s="42"/>
      <c r="V121" s="44"/>
      <c r="W121" s="44"/>
    </row>
    <row r="122" spans="1:23" s="9" customFormat="1" ht="12">
      <c r="A122" s="38" t="s">
        <v>114</v>
      </c>
      <c r="B122" s="16"/>
      <c r="C122" s="16"/>
      <c r="D122" s="14"/>
      <c r="E122" s="14"/>
      <c r="F122" s="14"/>
      <c r="G122" s="14"/>
      <c r="H122" s="8"/>
      <c r="I122" s="8"/>
      <c r="J122" s="8"/>
      <c r="K122" s="8"/>
      <c r="L122" s="8"/>
      <c r="M122" s="8"/>
      <c r="N122" s="8"/>
      <c r="O122" s="8"/>
      <c r="P122" s="8"/>
      <c r="Q122" s="8"/>
      <c r="R122" s="8"/>
      <c r="S122" s="8"/>
      <c r="T122" s="8"/>
      <c r="U122" s="39"/>
      <c r="V122" s="44"/>
      <c r="W122" s="44"/>
    </row>
    <row r="123" spans="1:23" s="9" customFormat="1" ht="12">
      <c r="A123" s="36">
        <f>A120+1</f>
        <v>70</v>
      </c>
      <c r="B123" s="27" t="s">
        <v>4</v>
      </c>
      <c r="C123" s="27" t="s">
        <v>5</v>
      </c>
      <c r="D123" s="26" t="s">
        <v>181</v>
      </c>
      <c r="E123" s="26" t="s">
        <v>3</v>
      </c>
      <c r="F123" s="28">
        <v>44197</v>
      </c>
      <c r="G123" s="28">
        <v>44377</v>
      </c>
      <c r="H123" s="7">
        <v>65000</v>
      </c>
      <c r="I123" s="7">
        <v>3951.53</v>
      </c>
      <c r="J123" s="7"/>
      <c r="K123" s="7">
        <v>1865.5</v>
      </c>
      <c r="L123" s="7">
        <f t="shared" ref="L123:L125" si="27">H123*7.1%</f>
        <v>4615</v>
      </c>
      <c r="M123" s="7">
        <f>62400*1.15%</f>
        <v>717.6</v>
      </c>
      <c r="N123" s="7">
        <v>1976</v>
      </c>
      <c r="O123" s="7">
        <f t="shared" ref="O123:O125" si="28">H123*7.09%</f>
        <v>4608.5</v>
      </c>
      <c r="P123" s="7">
        <v>2380.2399999999998</v>
      </c>
      <c r="Q123" s="7">
        <f t="shared" ref="Q123:Q125" si="29">K123+L123+M123+N123+O123</f>
        <v>13782.6</v>
      </c>
      <c r="R123" s="7"/>
      <c r="S123" s="7">
        <f t="shared" ref="S123:S125" si="30">+K123+N123+P123+R123+I123+J123</f>
        <v>10173.27</v>
      </c>
      <c r="T123" s="7">
        <f t="shared" ref="T123:T125" si="31">+O123+M123+L123</f>
        <v>9941.1</v>
      </c>
      <c r="U123" s="37">
        <v>54826.73</v>
      </c>
      <c r="V123" s="44"/>
      <c r="W123" s="44"/>
    </row>
    <row r="124" spans="1:23" s="9" customFormat="1" ht="12">
      <c r="A124" s="36">
        <f>A123+1</f>
        <v>71</v>
      </c>
      <c r="B124" s="27" t="s">
        <v>64</v>
      </c>
      <c r="C124" s="27" t="s">
        <v>5</v>
      </c>
      <c r="D124" s="26" t="s">
        <v>181</v>
      </c>
      <c r="E124" s="26" t="s">
        <v>3</v>
      </c>
      <c r="F124" s="28">
        <v>44197</v>
      </c>
      <c r="G124" s="28">
        <v>44377</v>
      </c>
      <c r="H124" s="7">
        <v>65000</v>
      </c>
      <c r="I124" s="7">
        <v>4427.58</v>
      </c>
      <c r="J124" s="7"/>
      <c r="K124" s="7">
        <v>1865.5</v>
      </c>
      <c r="L124" s="7">
        <f t="shared" si="27"/>
        <v>4615</v>
      </c>
      <c r="M124" s="7">
        <f>62400*1.15%</f>
        <v>717.6</v>
      </c>
      <c r="N124" s="7">
        <v>1976</v>
      </c>
      <c r="O124" s="7">
        <f t="shared" si="28"/>
        <v>4608.5</v>
      </c>
      <c r="P124" s="7"/>
      <c r="Q124" s="7">
        <f t="shared" si="29"/>
        <v>13782.6</v>
      </c>
      <c r="R124" s="7"/>
      <c r="S124" s="7">
        <f t="shared" si="30"/>
        <v>8269.08</v>
      </c>
      <c r="T124" s="7">
        <f t="shared" si="31"/>
        <v>9941.1</v>
      </c>
      <c r="U124" s="37">
        <v>56730.92</v>
      </c>
      <c r="V124" s="44"/>
      <c r="W124" s="44"/>
    </row>
    <row r="125" spans="1:23" s="9" customFormat="1" ht="12">
      <c r="A125" s="36">
        <f>A124+1</f>
        <v>72</v>
      </c>
      <c r="B125" s="27" t="s">
        <v>90</v>
      </c>
      <c r="C125" s="27" t="s">
        <v>5</v>
      </c>
      <c r="D125" s="26" t="s">
        <v>181</v>
      </c>
      <c r="E125" s="26" t="s">
        <v>3</v>
      </c>
      <c r="F125" s="28">
        <v>44197</v>
      </c>
      <c r="G125" s="28">
        <v>44377</v>
      </c>
      <c r="H125" s="7">
        <v>65000</v>
      </c>
      <c r="I125" s="7">
        <v>4427.58</v>
      </c>
      <c r="J125" s="7"/>
      <c r="K125" s="7">
        <v>1865.5</v>
      </c>
      <c r="L125" s="7">
        <f t="shared" si="27"/>
        <v>4615</v>
      </c>
      <c r="M125" s="7">
        <f>62400*1.15%</f>
        <v>717.6</v>
      </c>
      <c r="N125" s="7">
        <v>1976</v>
      </c>
      <c r="O125" s="7">
        <f t="shared" si="28"/>
        <v>4608.5</v>
      </c>
      <c r="P125" s="7"/>
      <c r="Q125" s="7">
        <f t="shared" si="29"/>
        <v>13782.6</v>
      </c>
      <c r="R125" s="7"/>
      <c r="S125" s="7">
        <f t="shared" si="30"/>
        <v>8269.08</v>
      </c>
      <c r="T125" s="7">
        <f t="shared" si="31"/>
        <v>9941.1</v>
      </c>
      <c r="U125" s="37">
        <v>56730.92</v>
      </c>
      <c r="V125" s="44"/>
      <c r="W125" s="44"/>
    </row>
    <row r="126" spans="1:23" s="9" customFormat="1" ht="12">
      <c r="A126" s="38" t="s">
        <v>116</v>
      </c>
      <c r="B126" s="16"/>
      <c r="C126" s="16"/>
      <c r="D126" s="14"/>
      <c r="E126" s="14"/>
      <c r="F126" s="14"/>
      <c r="G126" s="14"/>
      <c r="H126" s="8"/>
      <c r="I126" s="8"/>
      <c r="J126" s="8"/>
      <c r="K126" s="8"/>
      <c r="L126" s="8"/>
      <c r="M126" s="8"/>
      <c r="N126" s="8"/>
      <c r="O126" s="8"/>
      <c r="P126" s="8"/>
      <c r="Q126" s="8"/>
      <c r="R126" s="8"/>
      <c r="S126" s="8"/>
      <c r="T126" s="8"/>
      <c r="U126" s="39"/>
      <c r="V126" s="44"/>
      <c r="W126" s="44"/>
    </row>
    <row r="127" spans="1:23" s="9" customFormat="1" ht="12">
      <c r="A127" s="36">
        <f>A125+1</f>
        <v>73</v>
      </c>
      <c r="B127" s="27" t="s">
        <v>72</v>
      </c>
      <c r="C127" s="27" t="s">
        <v>13</v>
      </c>
      <c r="D127" s="26" t="s">
        <v>181</v>
      </c>
      <c r="E127" s="26" t="s">
        <v>3</v>
      </c>
      <c r="F127" s="28">
        <v>44197</v>
      </c>
      <c r="G127" s="28">
        <v>44377</v>
      </c>
      <c r="H127" s="7">
        <v>60000</v>
      </c>
      <c r="I127" s="7">
        <v>3248.65</v>
      </c>
      <c r="J127" s="7"/>
      <c r="K127" s="7">
        <v>1722</v>
      </c>
      <c r="L127" s="7">
        <f t="shared" ref="L127" si="32">H127*7.1%</f>
        <v>4260</v>
      </c>
      <c r="M127" s="7">
        <f>H127*1.15%</f>
        <v>690</v>
      </c>
      <c r="N127" s="7">
        <v>1824</v>
      </c>
      <c r="O127" s="7">
        <f t="shared" ref="O127" si="33">H127*7.09%</f>
        <v>4254</v>
      </c>
      <c r="P127" s="7">
        <v>1190.1199999999999</v>
      </c>
      <c r="Q127" s="7">
        <f t="shared" ref="Q127" si="34">K127+L127+M127+N127+O127</f>
        <v>12750</v>
      </c>
      <c r="R127" s="7"/>
      <c r="S127" s="7">
        <f t="shared" ref="S127" si="35">+K127+N127+P127+R127+I127+J127</f>
        <v>7984.77</v>
      </c>
      <c r="T127" s="7">
        <f t="shared" ref="T127" si="36">+O127+M127+L127</f>
        <v>9204</v>
      </c>
      <c r="U127" s="37">
        <v>52015.23</v>
      </c>
      <c r="V127" s="44"/>
      <c r="W127" s="44"/>
    </row>
    <row r="128" spans="1:23" s="17" customFormat="1" ht="12">
      <c r="A128" s="55" t="s">
        <v>184</v>
      </c>
      <c r="B128" s="56"/>
      <c r="C128" s="56"/>
      <c r="D128" s="10"/>
      <c r="E128" s="10"/>
      <c r="F128" s="11"/>
      <c r="G128" s="11"/>
      <c r="H128" s="11"/>
      <c r="I128" s="11"/>
      <c r="J128" s="11"/>
      <c r="K128" s="11"/>
      <c r="L128" s="11"/>
      <c r="M128" s="11"/>
      <c r="N128" s="12"/>
      <c r="O128" s="11"/>
      <c r="P128" s="11"/>
      <c r="Q128" s="11"/>
      <c r="R128" s="11"/>
      <c r="S128" s="11"/>
      <c r="T128" s="15"/>
      <c r="U128" s="42"/>
      <c r="V128" s="44"/>
      <c r="W128" s="44"/>
    </row>
    <row r="129" spans="1:23" s="9" customFormat="1" ht="12">
      <c r="A129" s="38" t="s">
        <v>110</v>
      </c>
      <c r="B129" s="16"/>
      <c r="C129" s="16"/>
      <c r="D129" s="14"/>
      <c r="E129" s="14"/>
      <c r="F129" s="14"/>
      <c r="G129" s="14"/>
      <c r="H129" s="8"/>
      <c r="I129" s="8"/>
      <c r="J129" s="8"/>
      <c r="K129" s="8"/>
      <c r="L129" s="8"/>
      <c r="M129" s="8"/>
      <c r="N129" s="8"/>
      <c r="O129" s="8"/>
      <c r="P129" s="8"/>
      <c r="Q129" s="8"/>
      <c r="R129" s="8"/>
      <c r="S129" s="8"/>
      <c r="T129" s="8"/>
      <c r="U129" s="39"/>
      <c r="V129" s="44"/>
      <c r="W129" s="44"/>
    </row>
    <row r="130" spans="1:23" s="9" customFormat="1" ht="12">
      <c r="A130" s="36">
        <f>A127+1</f>
        <v>74</v>
      </c>
      <c r="B130" s="27" t="s">
        <v>87</v>
      </c>
      <c r="C130" s="27" t="s">
        <v>13</v>
      </c>
      <c r="D130" s="26" t="s">
        <v>181</v>
      </c>
      <c r="E130" s="26" t="s">
        <v>3</v>
      </c>
      <c r="F130" s="28">
        <v>44228</v>
      </c>
      <c r="G130" s="28">
        <v>44408</v>
      </c>
      <c r="H130" s="7">
        <v>75000</v>
      </c>
      <c r="I130" s="7">
        <v>6309.38</v>
      </c>
      <c r="J130" s="7"/>
      <c r="K130" s="7">
        <v>2152.5</v>
      </c>
      <c r="L130" s="7">
        <f t="shared" ref="L130" si="37">H130*7.1%</f>
        <v>5324.9999999999991</v>
      </c>
      <c r="M130" s="7">
        <f>62400*1.15%</f>
        <v>717.6</v>
      </c>
      <c r="N130" s="7">
        <v>2280</v>
      </c>
      <c r="O130" s="7">
        <f t="shared" ref="O130" si="38">H130*7.09%</f>
        <v>5317.5</v>
      </c>
      <c r="P130" s="7"/>
      <c r="Q130" s="7">
        <f t="shared" ref="Q130" si="39">K130+L130+M130+N130+O130</f>
        <v>15792.599999999999</v>
      </c>
      <c r="R130" s="7"/>
      <c r="S130" s="7">
        <f t="shared" ref="S130" si="40">+K130+N130+P130+R130+I130+J130</f>
        <v>10741.880000000001</v>
      </c>
      <c r="T130" s="7">
        <f t="shared" ref="T130" si="41">+O130+M130+L130</f>
        <v>11360.099999999999</v>
      </c>
      <c r="U130" s="37">
        <v>64258.12</v>
      </c>
      <c r="V130" s="44"/>
      <c r="W130" s="44"/>
    </row>
    <row r="131" spans="1:23" s="9" customFormat="1" ht="12">
      <c r="A131" s="38" t="s">
        <v>111</v>
      </c>
      <c r="B131" s="16"/>
      <c r="C131" s="16"/>
      <c r="D131" s="14"/>
      <c r="E131" s="14"/>
      <c r="F131" s="14"/>
      <c r="G131" s="14"/>
      <c r="H131" s="8"/>
      <c r="I131" s="8"/>
      <c r="J131" s="8"/>
      <c r="K131" s="8"/>
      <c r="L131" s="8"/>
      <c r="M131" s="8"/>
      <c r="N131" s="8"/>
      <c r="O131" s="8"/>
      <c r="P131" s="8"/>
      <c r="Q131" s="8"/>
      <c r="R131" s="8"/>
      <c r="S131" s="8"/>
      <c r="T131" s="8"/>
      <c r="U131" s="39"/>
      <c r="V131" s="44"/>
      <c r="W131" s="44"/>
    </row>
    <row r="132" spans="1:23" s="9" customFormat="1" ht="12">
      <c r="A132" s="36">
        <f>A130+1</f>
        <v>75</v>
      </c>
      <c r="B132" s="27" t="s">
        <v>49</v>
      </c>
      <c r="C132" s="27" t="s">
        <v>22</v>
      </c>
      <c r="D132" s="26" t="s">
        <v>181</v>
      </c>
      <c r="E132" s="26" t="s">
        <v>3</v>
      </c>
      <c r="F132" s="28">
        <v>44228</v>
      </c>
      <c r="G132" s="28">
        <v>44408</v>
      </c>
      <c r="H132" s="7">
        <v>45000</v>
      </c>
      <c r="I132" s="7">
        <v>1148.33</v>
      </c>
      <c r="J132" s="7"/>
      <c r="K132" s="7">
        <v>1291.5</v>
      </c>
      <c r="L132" s="7">
        <f>H132*7.1%</f>
        <v>3194.9999999999995</v>
      </c>
      <c r="M132" s="7">
        <f>H132*1.15%</f>
        <v>517.5</v>
      </c>
      <c r="N132" s="7">
        <v>1368</v>
      </c>
      <c r="O132" s="7">
        <f>H132*7.09%</f>
        <v>3190.5</v>
      </c>
      <c r="P132" s="7"/>
      <c r="Q132" s="7">
        <f>K132+L132+M132+N132+O132</f>
        <v>9562.5</v>
      </c>
      <c r="R132" s="7"/>
      <c r="S132" s="7">
        <f>+K132+N132+P132+R132+I132+J132</f>
        <v>3807.83</v>
      </c>
      <c r="T132" s="7">
        <f>+O132+M132+L132</f>
        <v>6903</v>
      </c>
      <c r="U132" s="37">
        <v>41192.17</v>
      </c>
      <c r="V132" s="44"/>
      <c r="W132" s="44"/>
    </row>
    <row r="133" spans="1:23" s="9" customFormat="1" ht="12">
      <c r="A133" s="36">
        <f>A132+1</f>
        <v>76</v>
      </c>
      <c r="B133" s="27" t="s">
        <v>21</v>
      </c>
      <c r="C133" s="27" t="s">
        <v>22</v>
      </c>
      <c r="D133" s="26" t="s">
        <v>181</v>
      </c>
      <c r="E133" s="26" t="s">
        <v>157</v>
      </c>
      <c r="F133" s="28">
        <v>44197</v>
      </c>
      <c r="G133" s="28">
        <v>44377</v>
      </c>
      <c r="H133" s="7">
        <v>44100</v>
      </c>
      <c r="I133" s="7">
        <v>1021.3</v>
      </c>
      <c r="J133" s="7"/>
      <c r="K133" s="7">
        <v>1265.67</v>
      </c>
      <c r="L133" s="7">
        <f t="shared" ref="L133:L134" si="42">H133*7.1%</f>
        <v>3131.1</v>
      </c>
      <c r="M133" s="7">
        <f t="shared" ref="M133:M134" si="43">H133*1.15%</f>
        <v>507.15</v>
      </c>
      <c r="N133" s="7">
        <v>1340.64</v>
      </c>
      <c r="O133" s="7">
        <f t="shared" ref="O133:O134" si="44">H133*7.09%</f>
        <v>3126.69</v>
      </c>
      <c r="P133" s="7"/>
      <c r="Q133" s="7">
        <f t="shared" ref="Q133:Q134" si="45">K133+L133+M133+N133+O133</f>
        <v>9371.25</v>
      </c>
      <c r="R133" s="7"/>
      <c r="S133" s="7">
        <f t="shared" ref="S133:S134" si="46">+K133+N133+P133+R133+I133+J133</f>
        <v>3627.6100000000006</v>
      </c>
      <c r="T133" s="7">
        <f t="shared" ref="T133:T134" si="47">+O133+M133+L133</f>
        <v>6764.9400000000005</v>
      </c>
      <c r="U133" s="37">
        <v>40472.39</v>
      </c>
      <c r="V133" s="44"/>
      <c r="W133" s="44"/>
    </row>
    <row r="134" spans="1:23" s="9" customFormat="1" ht="12">
      <c r="A134" s="36">
        <f>A133+1</f>
        <v>77</v>
      </c>
      <c r="B134" s="27" t="s">
        <v>47</v>
      </c>
      <c r="C134" s="27" t="s">
        <v>22</v>
      </c>
      <c r="D134" s="26" t="s">
        <v>181</v>
      </c>
      <c r="E134" s="26" t="s">
        <v>157</v>
      </c>
      <c r="F134" s="28">
        <v>44197</v>
      </c>
      <c r="G134" s="28">
        <v>44377</v>
      </c>
      <c r="H134" s="7">
        <v>44100</v>
      </c>
      <c r="I134" s="7">
        <v>1021.3</v>
      </c>
      <c r="J134" s="7"/>
      <c r="K134" s="7">
        <v>1265.67</v>
      </c>
      <c r="L134" s="7">
        <f t="shared" si="42"/>
        <v>3131.1</v>
      </c>
      <c r="M134" s="7">
        <f t="shared" si="43"/>
        <v>507.15</v>
      </c>
      <c r="N134" s="7">
        <v>1340.64</v>
      </c>
      <c r="O134" s="7">
        <f t="shared" si="44"/>
        <v>3126.69</v>
      </c>
      <c r="P134" s="7"/>
      <c r="Q134" s="7">
        <f t="shared" si="45"/>
        <v>9371.25</v>
      </c>
      <c r="R134" s="7"/>
      <c r="S134" s="7">
        <f t="shared" si="46"/>
        <v>3627.6100000000006</v>
      </c>
      <c r="T134" s="7">
        <f t="shared" si="47"/>
        <v>6764.9400000000005</v>
      </c>
      <c r="U134" s="37">
        <v>40472.39</v>
      </c>
      <c r="V134" s="44"/>
      <c r="W134" s="44"/>
    </row>
    <row r="135" spans="1:23" s="9" customFormat="1" ht="12">
      <c r="A135" s="38" t="s">
        <v>115</v>
      </c>
      <c r="B135" s="16"/>
      <c r="C135" s="16"/>
      <c r="D135" s="14"/>
      <c r="E135" s="14"/>
      <c r="F135" s="14"/>
      <c r="G135" s="14"/>
      <c r="H135" s="8"/>
      <c r="I135" s="8"/>
      <c r="J135" s="8"/>
      <c r="K135" s="8"/>
      <c r="L135" s="8"/>
      <c r="M135" s="8"/>
      <c r="N135" s="8"/>
      <c r="O135" s="8"/>
      <c r="P135" s="8"/>
      <c r="Q135" s="8"/>
      <c r="R135" s="8"/>
      <c r="S135" s="8"/>
      <c r="T135" s="8"/>
      <c r="U135" s="39"/>
      <c r="V135" s="44"/>
      <c r="W135" s="44"/>
    </row>
    <row r="136" spans="1:23" s="9" customFormat="1" ht="12">
      <c r="A136" s="36">
        <f>A134+1</f>
        <v>78</v>
      </c>
      <c r="B136" s="27" t="s">
        <v>27</v>
      </c>
      <c r="C136" s="27" t="s">
        <v>28</v>
      </c>
      <c r="D136" s="26" t="s">
        <v>181</v>
      </c>
      <c r="E136" s="26" t="s">
        <v>3</v>
      </c>
      <c r="F136" s="28">
        <v>44228</v>
      </c>
      <c r="G136" s="28">
        <v>44408</v>
      </c>
      <c r="H136" s="7">
        <v>60000</v>
      </c>
      <c r="I136" s="7">
        <v>3486.68</v>
      </c>
      <c r="J136" s="7"/>
      <c r="K136" s="7">
        <v>1722</v>
      </c>
      <c r="L136" s="7">
        <f t="shared" ref="L136" si="48">H136*7.1%</f>
        <v>4260</v>
      </c>
      <c r="M136" s="7">
        <f>H136*1.15%</f>
        <v>690</v>
      </c>
      <c r="N136" s="7">
        <v>1824</v>
      </c>
      <c r="O136" s="7">
        <f t="shared" ref="O136" si="49">H136*7.09%</f>
        <v>4254</v>
      </c>
      <c r="P136" s="7"/>
      <c r="Q136" s="7">
        <f t="shared" ref="Q136" si="50">K136+L136+M136+N136+O136</f>
        <v>12750</v>
      </c>
      <c r="R136" s="7"/>
      <c r="S136" s="7">
        <f t="shared" ref="S136" si="51">+K136+N136+P136+R136+I136+J136</f>
        <v>7032.68</v>
      </c>
      <c r="T136" s="7">
        <f t="shared" ref="T136" si="52">+O136+M136+L136</f>
        <v>9204</v>
      </c>
      <c r="U136" s="37">
        <v>52967.32</v>
      </c>
      <c r="V136" s="44"/>
      <c r="W136" s="44"/>
    </row>
    <row r="137" spans="1:23" s="9" customFormat="1" ht="12">
      <c r="A137" s="38" t="s">
        <v>116</v>
      </c>
      <c r="B137" s="16"/>
      <c r="C137" s="16"/>
      <c r="D137" s="14"/>
      <c r="E137" s="14"/>
      <c r="F137" s="14"/>
      <c r="G137" s="14"/>
      <c r="H137" s="8"/>
      <c r="I137" s="8"/>
      <c r="J137" s="8"/>
      <c r="K137" s="8"/>
      <c r="L137" s="8"/>
      <c r="M137" s="8"/>
      <c r="N137" s="8"/>
      <c r="O137" s="8"/>
      <c r="P137" s="8"/>
      <c r="Q137" s="8"/>
      <c r="R137" s="8"/>
      <c r="S137" s="8"/>
      <c r="T137" s="8"/>
      <c r="U137" s="39"/>
      <c r="V137" s="44"/>
      <c r="W137" s="44"/>
    </row>
    <row r="138" spans="1:23" s="9" customFormat="1" ht="12">
      <c r="A138" s="36">
        <f>A136+1</f>
        <v>79</v>
      </c>
      <c r="B138" s="27" t="s">
        <v>201</v>
      </c>
      <c r="C138" s="27" t="s">
        <v>202</v>
      </c>
      <c r="D138" s="26" t="s">
        <v>181</v>
      </c>
      <c r="E138" s="26" t="s">
        <v>157</v>
      </c>
      <c r="F138" s="28">
        <v>44378</v>
      </c>
      <c r="G138" s="28">
        <v>44561</v>
      </c>
      <c r="H138" s="7">
        <v>45000</v>
      </c>
      <c r="I138" s="7">
        <v>1148.33</v>
      </c>
      <c r="J138" s="7"/>
      <c r="K138" s="7">
        <f>+H138*2.87%</f>
        <v>1291.5</v>
      </c>
      <c r="L138" s="7">
        <f t="shared" ref="L138" si="53">H138*7.1%</f>
        <v>3194.9999999999995</v>
      </c>
      <c r="M138" s="7">
        <f t="shared" ref="M138" si="54">H138*1.15%</f>
        <v>517.5</v>
      </c>
      <c r="N138" s="7">
        <f>+H138*3.04%</f>
        <v>1368</v>
      </c>
      <c r="O138" s="7">
        <f t="shared" ref="O138" si="55">H138*7.09%</f>
        <v>3190.5</v>
      </c>
      <c r="P138" s="7"/>
      <c r="Q138" s="7">
        <f t="shared" ref="Q138" si="56">K138+L138+M138+N138+O138</f>
        <v>9562.5</v>
      </c>
      <c r="R138" s="7"/>
      <c r="S138" s="7">
        <f t="shared" ref="S138" si="57">+K138+N138+P138+R138+I138+J138</f>
        <v>3807.83</v>
      </c>
      <c r="T138" s="7">
        <f t="shared" ref="T138" si="58">+O138+M138+L138</f>
        <v>6903</v>
      </c>
      <c r="U138" s="37">
        <f>+H138-S138</f>
        <v>41192.17</v>
      </c>
      <c r="V138" s="44"/>
      <c r="W138" s="44"/>
    </row>
    <row r="139" spans="1:23" s="9" customFormat="1" ht="12">
      <c r="A139" s="38" t="s">
        <v>192</v>
      </c>
      <c r="B139" s="16"/>
      <c r="C139" s="16"/>
      <c r="D139" s="14"/>
      <c r="E139" s="14"/>
      <c r="F139" s="14"/>
      <c r="G139" s="14"/>
      <c r="H139" s="8"/>
      <c r="I139" s="8"/>
      <c r="J139" s="8"/>
      <c r="K139" s="8"/>
      <c r="L139" s="8"/>
      <c r="M139" s="8"/>
      <c r="N139" s="8"/>
      <c r="O139" s="8"/>
      <c r="P139" s="8"/>
      <c r="Q139" s="8"/>
      <c r="R139" s="8"/>
      <c r="S139" s="8"/>
      <c r="T139" s="8"/>
      <c r="U139" s="39"/>
      <c r="V139" s="44"/>
      <c r="W139" s="44"/>
    </row>
    <row r="140" spans="1:23" s="9" customFormat="1" ht="12">
      <c r="A140" s="36">
        <f>A138+1</f>
        <v>80</v>
      </c>
      <c r="B140" s="27" t="s">
        <v>193</v>
      </c>
      <c r="C140" s="27" t="s">
        <v>194</v>
      </c>
      <c r="D140" s="26" t="s">
        <v>181</v>
      </c>
      <c r="E140" s="26" t="s">
        <v>3</v>
      </c>
      <c r="F140" s="28">
        <v>44348</v>
      </c>
      <c r="G140" s="28">
        <v>44530</v>
      </c>
      <c r="H140" s="7">
        <v>65000</v>
      </c>
      <c r="I140" s="7">
        <v>4427.58</v>
      </c>
      <c r="J140" s="7"/>
      <c r="K140" s="7">
        <v>1865.5</v>
      </c>
      <c r="L140" s="7">
        <f t="shared" ref="L140" si="59">H140*7.1%</f>
        <v>4615</v>
      </c>
      <c r="M140" s="7">
        <f>62400*1.15%</f>
        <v>717.6</v>
      </c>
      <c r="N140" s="7">
        <v>1976</v>
      </c>
      <c r="O140" s="7">
        <f t="shared" ref="O140" si="60">H140*7.09%</f>
        <v>4608.5</v>
      </c>
      <c r="P140" s="7"/>
      <c r="Q140" s="7">
        <f t="shared" ref="Q140" si="61">K140+L140+M140+N140+O140</f>
        <v>13782.6</v>
      </c>
      <c r="R140" s="7"/>
      <c r="S140" s="7">
        <f t="shared" ref="S140" si="62">+K140+N140+P140+R140+I140+J140</f>
        <v>8269.08</v>
      </c>
      <c r="T140" s="7">
        <f t="shared" ref="T140" si="63">+O140+M140+L140</f>
        <v>9941.1</v>
      </c>
      <c r="U140" s="37">
        <v>56730.92</v>
      </c>
      <c r="V140" s="44"/>
      <c r="W140" s="44"/>
    </row>
    <row r="141" spans="1:23" s="17" customFormat="1" ht="12">
      <c r="A141" s="55" t="s">
        <v>185</v>
      </c>
      <c r="B141" s="56"/>
      <c r="C141" s="56"/>
      <c r="D141" s="10"/>
      <c r="E141" s="10"/>
      <c r="F141" s="11"/>
      <c r="G141" s="11"/>
      <c r="H141" s="11"/>
      <c r="I141" s="11"/>
      <c r="J141" s="11"/>
      <c r="K141" s="11"/>
      <c r="L141" s="11"/>
      <c r="M141" s="11"/>
      <c r="N141" s="12"/>
      <c r="O141" s="11"/>
      <c r="P141" s="11"/>
      <c r="Q141" s="11"/>
      <c r="R141" s="11"/>
      <c r="S141" s="11"/>
      <c r="T141" s="15"/>
      <c r="U141" s="42"/>
      <c r="V141" s="44"/>
      <c r="W141" s="44"/>
    </row>
    <row r="142" spans="1:23" s="9" customFormat="1" ht="12">
      <c r="A142" s="38" t="s">
        <v>109</v>
      </c>
      <c r="B142" s="16"/>
      <c r="C142" s="16"/>
      <c r="D142" s="14"/>
      <c r="E142" s="14"/>
      <c r="F142" s="14"/>
      <c r="G142" s="14"/>
      <c r="H142" s="8"/>
      <c r="I142" s="8"/>
      <c r="J142" s="8"/>
      <c r="K142" s="8"/>
      <c r="L142" s="8"/>
      <c r="M142" s="8"/>
      <c r="N142" s="8"/>
      <c r="O142" s="8"/>
      <c r="P142" s="8"/>
      <c r="Q142" s="8"/>
      <c r="R142" s="8"/>
      <c r="S142" s="8"/>
      <c r="T142" s="8"/>
      <c r="U142" s="39"/>
      <c r="V142" s="44"/>
      <c r="W142" s="44"/>
    </row>
    <row r="143" spans="1:23" s="9" customFormat="1" ht="12">
      <c r="A143" s="36">
        <f>A140+1</f>
        <v>81</v>
      </c>
      <c r="B143" s="27" t="s">
        <v>45</v>
      </c>
      <c r="C143" s="27" t="s">
        <v>13</v>
      </c>
      <c r="D143" s="26" t="s">
        <v>181</v>
      </c>
      <c r="E143" s="26" t="s">
        <v>3</v>
      </c>
      <c r="F143" s="28">
        <v>44197</v>
      </c>
      <c r="G143" s="28">
        <v>44377</v>
      </c>
      <c r="H143" s="7">
        <v>60000</v>
      </c>
      <c r="I143" s="7">
        <v>3486.68</v>
      </c>
      <c r="J143" s="7"/>
      <c r="K143" s="7">
        <v>1722</v>
      </c>
      <c r="L143" s="7">
        <f t="shared" ref="L143:L149" si="64">H143*7.1%</f>
        <v>4260</v>
      </c>
      <c r="M143" s="7">
        <f t="shared" ref="M143" si="65">H143*1.15%</f>
        <v>690</v>
      </c>
      <c r="N143" s="7">
        <v>1824</v>
      </c>
      <c r="O143" s="7">
        <f t="shared" ref="O143" si="66">H143*7.09%</f>
        <v>4254</v>
      </c>
      <c r="P143" s="7"/>
      <c r="Q143" s="7">
        <f t="shared" ref="Q143" si="67">K143+L143+M143+N143+O143</f>
        <v>12750</v>
      </c>
      <c r="R143" s="7"/>
      <c r="S143" s="7">
        <f t="shared" ref="S143" si="68">+K143+N143+P143+R143+I143+J143</f>
        <v>7032.68</v>
      </c>
      <c r="T143" s="7">
        <f t="shared" ref="T143" si="69">+O143+M143+L143</f>
        <v>9204</v>
      </c>
      <c r="U143" s="37">
        <v>52967.32</v>
      </c>
      <c r="V143" s="44"/>
      <c r="W143" s="44"/>
    </row>
    <row r="144" spans="1:23" s="9" customFormat="1" ht="12">
      <c r="A144" s="38" t="s">
        <v>111</v>
      </c>
      <c r="B144" s="16"/>
      <c r="C144" s="16"/>
      <c r="D144" s="14"/>
      <c r="E144" s="14"/>
      <c r="F144" s="14"/>
      <c r="G144" s="14"/>
      <c r="H144" s="8"/>
      <c r="I144" s="8"/>
      <c r="J144" s="8"/>
      <c r="K144" s="8"/>
      <c r="L144" s="8"/>
      <c r="M144" s="8"/>
      <c r="N144" s="8"/>
      <c r="O144" s="8"/>
      <c r="P144" s="8"/>
      <c r="Q144" s="8"/>
      <c r="R144" s="8"/>
      <c r="S144" s="8"/>
      <c r="T144" s="8"/>
      <c r="U144" s="39"/>
      <c r="V144" s="44"/>
      <c r="W144" s="44"/>
    </row>
    <row r="145" spans="1:23" s="9" customFormat="1" ht="12">
      <c r="A145" s="36">
        <f>A143+1</f>
        <v>82</v>
      </c>
      <c r="B145" s="27" t="s">
        <v>26</v>
      </c>
      <c r="C145" s="27" t="s">
        <v>22</v>
      </c>
      <c r="D145" s="26" t="s">
        <v>181</v>
      </c>
      <c r="E145" s="26" t="s">
        <v>157</v>
      </c>
      <c r="F145" s="28">
        <v>44197</v>
      </c>
      <c r="G145" s="28">
        <v>44377</v>
      </c>
      <c r="H145" s="7">
        <v>45000</v>
      </c>
      <c r="I145" s="7">
        <v>1148.33</v>
      </c>
      <c r="J145" s="7"/>
      <c r="K145" s="7">
        <v>1291.5</v>
      </c>
      <c r="L145" s="7">
        <f t="shared" si="64"/>
        <v>3194.9999999999995</v>
      </c>
      <c r="M145" s="7">
        <f t="shared" ref="M145" si="70">H145*1.15%</f>
        <v>517.5</v>
      </c>
      <c r="N145" s="7">
        <v>1368</v>
      </c>
      <c r="O145" s="7">
        <f t="shared" ref="O145:O149" si="71">H145*7.09%</f>
        <v>3190.5</v>
      </c>
      <c r="P145" s="7"/>
      <c r="Q145" s="7">
        <f t="shared" ref="Q145:Q149" si="72">K145+L145+M145+N145+O145</f>
        <v>9562.5</v>
      </c>
      <c r="R145" s="7"/>
      <c r="S145" s="7">
        <f t="shared" ref="S145:S149" si="73">+K145+N145+P145+R145+I145+J145</f>
        <v>3807.83</v>
      </c>
      <c r="T145" s="7">
        <f t="shared" ref="T145" si="74">+O145+M145+L145</f>
        <v>6903</v>
      </c>
      <c r="U145" s="37">
        <v>41192.17</v>
      </c>
      <c r="V145" s="44"/>
      <c r="W145" s="44"/>
    </row>
    <row r="146" spans="1:23" s="9" customFormat="1" ht="12">
      <c r="A146" s="38" t="s">
        <v>112</v>
      </c>
      <c r="B146" s="16"/>
      <c r="C146" s="16"/>
      <c r="D146" s="14"/>
      <c r="E146" s="14"/>
      <c r="F146" s="14"/>
      <c r="G146" s="14"/>
      <c r="H146" s="8"/>
      <c r="I146" s="8"/>
      <c r="J146" s="8"/>
      <c r="K146" s="8"/>
      <c r="L146" s="8"/>
      <c r="M146" s="8"/>
      <c r="N146" s="8"/>
      <c r="O146" s="8"/>
      <c r="P146" s="8"/>
      <c r="Q146" s="8"/>
      <c r="R146" s="8"/>
      <c r="S146" s="8"/>
      <c r="T146" s="8"/>
      <c r="U146" s="39"/>
      <c r="V146" s="44"/>
      <c r="W146" s="44"/>
    </row>
    <row r="147" spans="1:23" s="9" customFormat="1" ht="12">
      <c r="A147" s="36">
        <f>A145+1</f>
        <v>83</v>
      </c>
      <c r="B147" s="27" t="s">
        <v>73</v>
      </c>
      <c r="C147" s="27" t="s">
        <v>5</v>
      </c>
      <c r="D147" s="26" t="s">
        <v>181</v>
      </c>
      <c r="E147" s="26" t="s">
        <v>3</v>
      </c>
      <c r="F147" s="28">
        <v>44197</v>
      </c>
      <c r="G147" s="28">
        <v>44377</v>
      </c>
      <c r="H147" s="7">
        <v>65000</v>
      </c>
      <c r="I147" s="7">
        <v>4427.58</v>
      </c>
      <c r="J147" s="7"/>
      <c r="K147" s="7">
        <v>1865.5</v>
      </c>
      <c r="L147" s="7">
        <f t="shared" si="64"/>
        <v>4615</v>
      </c>
      <c r="M147" s="7">
        <f>62400*1.15%</f>
        <v>717.6</v>
      </c>
      <c r="N147" s="7">
        <v>1976</v>
      </c>
      <c r="O147" s="7">
        <f t="shared" si="71"/>
        <v>4608.5</v>
      </c>
      <c r="P147" s="7"/>
      <c r="Q147" s="7">
        <f t="shared" si="72"/>
        <v>13782.6</v>
      </c>
      <c r="R147" s="7"/>
      <c r="S147" s="7">
        <f t="shared" si="73"/>
        <v>8269.08</v>
      </c>
      <c r="T147" s="7">
        <f t="shared" ref="T147:T149" si="75">+O147+M147+L147</f>
        <v>9941.1</v>
      </c>
      <c r="U147" s="37">
        <v>56730.92</v>
      </c>
      <c r="V147" s="44"/>
      <c r="W147" s="44"/>
    </row>
    <row r="148" spans="1:23" s="9" customFormat="1" ht="12">
      <c r="A148" s="38" t="s">
        <v>116</v>
      </c>
      <c r="B148" s="16"/>
      <c r="C148" s="16"/>
      <c r="D148" s="14"/>
      <c r="E148" s="14"/>
      <c r="F148" s="14"/>
      <c r="G148" s="14"/>
      <c r="H148" s="8"/>
      <c r="I148" s="8"/>
      <c r="J148" s="8"/>
      <c r="K148" s="8"/>
      <c r="L148" s="8"/>
      <c r="M148" s="8"/>
      <c r="N148" s="8"/>
      <c r="O148" s="8"/>
      <c r="P148" s="8"/>
      <c r="Q148" s="8"/>
      <c r="R148" s="8"/>
      <c r="S148" s="8"/>
      <c r="T148" s="8"/>
      <c r="U148" s="39"/>
      <c r="V148" s="44"/>
      <c r="W148" s="44"/>
    </row>
    <row r="149" spans="1:23" s="9" customFormat="1" ht="12">
      <c r="A149" s="36">
        <f>A147+1</f>
        <v>84</v>
      </c>
      <c r="B149" s="27" t="s">
        <v>41</v>
      </c>
      <c r="C149" s="27" t="s">
        <v>13</v>
      </c>
      <c r="D149" s="26" t="s">
        <v>181</v>
      </c>
      <c r="E149" s="26" t="s">
        <v>3</v>
      </c>
      <c r="F149" s="28">
        <v>44197</v>
      </c>
      <c r="G149" s="28">
        <v>44377</v>
      </c>
      <c r="H149" s="7">
        <v>56463.92</v>
      </c>
      <c r="I149" s="7">
        <v>2821.26</v>
      </c>
      <c r="J149" s="7"/>
      <c r="K149" s="7">
        <v>1620.51</v>
      </c>
      <c r="L149" s="7">
        <f t="shared" si="64"/>
        <v>4008.9383199999993</v>
      </c>
      <c r="M149" s="7">
        <f t="shared" ref="M149" si="76">H149*1.15%</f>
        <v>649.33507999999995</v>
      </c>
      <c r="N149" s="7">
        <v>1716.5</v>
      </c>
      <c r="O149" s="7">
        <f t="shared" si="71"/>
        <v>4003.2919280000001</v>
      </c>
      <c r="P149" s="7"/>
      <c r="Q149" s="7">
        <f t="shared" si="72"/>
        <v>11998.575327999999</v>
      </c>
      <c r="R149" s="7"/>
      <c r="S149" s="7">
        <f t="shared" si="73"/>
        <v>6158.27</v>
      </c>
      <c r="T149" s="7">
        <f t="shared" si="75"/>
        <v>8661.5653280000006</v>
      </c>
      <c r="U149" s="37">
        <v>50305.65</v>
      </c>
      <c r="V149" s="44"/>
      <c r="W149" s="44"/>
    </row>
    <row r="150" spans="1:23" s="17" customFormat="1" ht="12">
      <c r="A150" s="55" t="s">
        <v>186</v>
      </c>
      <c r="B150" s="56"/>
      <c r="C150" s="56"/>
      <c r="D150" s="10"/>
      <c r="E150" s="10"/>
      <c r="F150" s="11"/>
      <c r="G150" s="11"/>
      <c r="H150" s="11"/>
      <c r="I150" s="11"/>
      <c r="J150" s="11"/>
      <c r="K150" s="11"/>
      <c r="L150" s="11"/>
      <c r="M150" s="11"/>
      <c r="N150" s="12"/>
      <c r="O150" s="11"/>
      <c r="P150" s="11"/>
      <c r="Q150" s="11"/>
      <c r="R150" s="11"/>
      <c r="S150" s="11"/>
      <c r="T150" s="15"/>
      <c r="U150" s="42"/>
      <c r="V150" s="44"/>
      <c r="W150" s="44"/>
    </row>
    <row r="151" spans="1:23" s="9" customFormat="1" ht="12">
      <c r="A151" s="38" t="s">
        <v>112</v>
      </c>
      <c r="B151" s="16"/>
      <c r="C151" s="16"/>
      <c r="D151" s="14"/>
      <c r="E151" s="14"/>
      <c r="F151" s="14"/>
      <c r="G151" s="14"/>
      <c r="H151" s="8"/>
      <c r="I151" s="8"/>
      <c r="J151" s="8"/>
      <c r="K151" s="8"/>
      <c r="L151" s="8"/>
      <c r="M151" s="8"/>
      <c r="N151" s="8"/>
      <c r="O151" s="8"/>
      <c r="P151" s="8"/>
      <c r="Q151" s="8"/>
      <c r="R151" s="8"/>
      <c r="S151" s="8"/>
      <c r="T151" s="8"/>
      <c r="U151" s="39"/>
      <c r="V151" s="44"/>
      <c r="W151" s="44"/>
    </row>
    <row r="152" spans="1:23" s="9" customFormat="1" ht="12">
      <c r="A152" s="36">
        <f>A149+1</f>
        <v>85</v>
      </c>
      <c r="B152" s="27" t="s">
        <v>102</v>
      </c>
      <c r="C152" s="27" t="s">
        <v>77</v>
      </c>
      <c r="D152" s="26" t="s">
        <v>181</v>
      </c>
      <c r="E152" s="26" t="s">
        <v>157</v>
      </c>
      <c r="F152" s="28">
        <v>44197</v>
      </c>
      <c r="G152" s="28">
        <v>44377</v>
      </c>
      <c r="H152" s="7">
        <v>115000</v>
      </c>
      <c r="I152" s="7">
        <v>15336.21</v>
      </c>
      <c r="J152" s="7"/>
      <c r="K152" s="7">
        <v>3300.5</v>
      </c>
      <c r="L152" s="7">
        <f t="shared" ref="L152" si="77">H152*7.1%</f>
        <v>8164.9999999999991</v>
      </c>
      <c r="M152" s="7">
        <f>62400*1.15%</f>
        <v>717.6</v>
      </c>
      <c r="N152" s="7">
        <v>3496</v>
      </c>
      <c r="O152" s="7">
        <f t="shared" ref="O152" si="78">H152*7.09%</f>
        <v>8153.5000000000009</v>
      </c>
      <c r="P152" s="7">
        <v>1190.1199999999999</v>
      </c>
      <c r="Q152" s="7">
        <f t="shared" ref="Q152" si="79">K152+L152+M152+N152+O152</f>
        <v>23832.600000000002</v>
      </c>
      <c r="R152" s="7"/>
      <c r="S152" s="7">
        <f t="shared" ref="S152" si="80">+K152+N152+P152+R152+I152+J152</f>
        <v>23322.829999999998</v>
      </c>
      <c r="T152" s="7">
        <f t="shared" ref="T152" si="81">+O152+M152+L152</f>
        <v>17036.099999999999</v>
      </c>
      <c r="U152" s="37">
        <v>91677.17</v>
      </c>
      <c r="V152" s="44"/>
      <c r="W152" s="44"/>
    </row>
    <row r="153" spans="1:23" s="9" customFormat="1" ht="12">
      <c r="A153" s="38" t="s">
        <v>113</v>
      </c>
      <c r="B153" s="16"/>
      <c r="C153" s="16"/>
      <c r="D153" s="14"/>
      <c r="E153" s="14"/>
      <c r="F153" s="14"/>
      <c r="G153" s="14"/>
      <c r="H153" s="8"/>
      <c r="I153" s="8"/>
      <c r="J153" s="8"/>
      <c r="K153" s="8"/>
      <c r="L153" s="8"/>
      <c r="M153" s="8"/>
      <c r="N153" s="8"/>
      <c r="O153" s="8"/>
      <c r="P153" s="8"/>
      <c r="Q153" s="8"/>
      <c r="R153" s="8"/>
      <c r="S153" s="8"/>
      <c r="T153" s="8"/>
      <c r="U153" s="39"/>
      <c r="V153" s="44"/>
      <c r="W153" s="44"/>
    </row>
    <row r="154" spans="1:23" s="9" customFormat="1" ht="12">
      <c r="A154" s="36">
        <f>A152+1</f>
        <v>86</v>
      </c>
      <c r="B154" s="27" t="s">
        <v>51</v>
      </c>
      <c r="C154" s="27" t="s">
        <v>153</v>
      </c>
      <c r="D154" s="26" t="s">
        <v>181</v>
      </c>
      <c r="E154" s="26" t="s">
        <v>157</v>
      </c>
      <c r="F154" s="28">
        <v>44197</v>
      </c>
      <c r="G154" s="28">
        <v>44377</v>
      </c>
      <c r="H154" s="7">
        <v>45000</v>
      </c>
      <c r="I154" s="7">
        <v>1148.33</v>
      </c>
      <c r="J154" s="7"/>
      <c r="K154" s="7">
        <v>1291.5</v>
      </c>
      <c r="L154" s="7">
        <f t="shared" ref="L154" si="82">H154*7.1%</f>
        <v>3194.9999999999995</v>
      </c>
      <c r="M154" s="7">
        <f t="shared" ref="M154" si="83">H154*1.15%</f>
        <v>517.5</v>
      </c>
      <c r="N154" s="7">
        <v>1368</v>
      </c>
      <c r="O154" s="7">
        <f t="shared" ref="O154" si="84">H154*7.09%</f>
        <v>3190.5</v>
      </c>
      <c r="P154" s="7"/>
      <c r="Q154" s="7">
        <f t="shared" ref="Q154" si="85">K154+L154+M154+N154+O154</f>
        <v>9562.5</v>
      </c>
      <c r="R154" s="7"/>
      <c r="S154" s="7">
        <f t="shared" ref="S154" si="86">+K154+N154+P154+R154+I154+J154</f>
        <v>3807.83</v>
      </c>
      <c r="T154" s="7">
        <f t="shared" ref="T154" si="87">+O154+M154+L154</f>
        <v>6903</v>
      </c>
      <c r="U154" s="37">
        <v>41192.17</v>
      </c>
      <c r="V154" s="44"/>
      <c r="W154" s="44"/>
    </row>
    <row r="155" spans="1:23" s="17" customFormat="1" ht="12">
      <c r="A155" s="55" t="s">
        <v>187</v>
      </c>
      <c r="B155" s="56"/>
      <c r="C155" s="56"/>
      <c r="D155" s="10"/>
      <c r="E155" s="10"/>
      <c r="F155" s="11"/>
      <c r="G155" s="11"/>
      <c r="H155" s="11"/>
      <c r="I155" s="11"/>
      <c r="J155" s="11"/>
      <c r="K155" s="11"/>
      <c r="L155" s="11"/>
      <c r="M155" s="11"/>
      <c r="N155" s="12"/>
      <c r="O155" s="11"/>
      <c r="P155" s="11"/>
      <c r="Q155" s="11"/>
      <c r="R155" s="11"/>
      <c r="S155" s="11"/>
      <c r="T155" s="15"/>
      <c r="U155" s="42"/>
      <c r="V155" s="44"/>
      <c r="W155" s="44"/>
    </row>
    <row r="156" spans="1:23" s="9" customFormat="1" ht="12">
      <c r="A156" s="38" t="s">
        <v>112</v>
      </c>
      <c r="B156" s="16"/>
      <c r="C156" s="16"/>
      <c r="D156" s="14"/>
      <c r="E156" s="14"/>
      <c r="F156" s="14"/>
      <c r="G156" s="14"/>
      <c r="H156" s="8"/>
      <c r="I156" s="8"/>
      <c r="J156" s="8"/>
      <c r="K156" s="8"/>
      <c r="L156" s="8"/>
      <c r="M156" s="8"/>
      <c r="N156" s="8"/>
      <c r="O156" s="8"/>
      <c r="P156" s="8"/>
      <c r="Q156" s="8"/>
      <c r="R156" s="8"/>
      <c r="S156" s="8"/>
      <c r="T156" s="8"/>
      <c r="U156" s="39"/>
      <c r="V156" s="44"/>
      <c r="W156" s="44"/>
    </row>
    <row r="157" spans="1:23" s="9" customFormat="1" ht="12">
      <c r="A157" s="36">
        <f>A154+1</f>
        <v>87</v>
      </c>
      <c r="B157" s="27" t="s">
        <v>43</v>
      </c>
      <c r="C157" s="27" t="s">
        <v>44</v>
      </c>
      <c r="D157" s="26" t="s">
        <v>181</v>
      </c>
      <c r="E157" s="26" t="s">
        <v>3</v>
      </c>
      <c r="F157" s="28">
        <v>44197</v>
      </c>
      <c r="G157" s="28">
        <v>44377</v>
      </c>
      <c r="H157" s="7">
        <v>59319.45</v>
      </c>
      <c r="I157" s="7">
        <v>3358.61</v>
      </c>
      <c r="J157" s="7"/>
      <c r="K157" s="7">
        <v>1702.47</v>
      </c>
      <c r="L157" s="7">
        <f t="shared" ref="L157:L158" si="88">H157*7.1%</f>
        <v>4211.680949999999</v>
      </c>
      <c r="M157" s="7">
        <f t="shared" ref="M157:M158" si="89">H157*1.15%</f>
        <v>682.173675</v>
      </c>
      <c r="N157" s="7">
        <v>1803.31</v>
      </c>
      <c r="O157" s="7">
        <f t="shared" ref="O157:O158" si="90">H157*7.09%</f>
        <v>4205.7490049999997</v>
      </c>
      <c r="P157" s="7"/>
      <c r="Q157" s="7">
        <f t="shared" ref="Q157:Q158" si="91">K157+L157+M157+N157+O157</f>
        <v>12605.383629999998</v>
      </c>
      <c r="R157" s="7"/>
      <c r="S157" s="7">
        <f t="shared" ref="S157:S158" si="92">+K157+N157+P157+R157+I157+J157</f>
        <v>6864.3899999999994</v>
      </c>
      <c r="T157" s="7">
        <f t="shared" ref="T157:T158" si="93">+O157+M157+L157</f>
        <v>9099.6036299999978</v>
      </c>
      <c r="U157" s="37">
        <v>52455.06</v>
      </c>
      <c r="V157" s="44"/>
      <c r="W157" s="44"/>
    </row>
    <row r="158" spans="1:23" s="9" customFormat="1" ht="12">
      <c r="A158" s="36">
        <f>A157+1</f>
        <v>88</v>
      </c>
      <c r="B158" s="27" t="s">
        <v>84</v>
      </c>
      <c r="C158" s="27" t="s">
        <v>30</v>
      </c>
      <c r="D158" s="26" t="s">
        <v>181</v>
      </c>
      <c r="E158" s="26" t="s">
        <v>157</v>
      </c>
      <c r="F158" s="28">
        <v>44197</v>
      </c>
      <c r="G158" s="28">
        <v>44377</v>
      </c>
      <c r="H158" s="7">
        <v>48400</v>
      </c>
      <c r="I158" s="7">
        <v>1628.18</v>
      </c>
      <c r="J158" s="7"/>
      <c r="K158" s="7">
        <v>1389.08</v>
      </c>
      <c r="L158" s="7">
        <f t="shared" si="88"/>
        <v>3436.3999999999996</v>
      </c>
      <c r="M158" s="7">
        <f t="shared" si="89"/>
        <v>556.6</v>
      </c>
      <c r="N158" s="7">
        <v>1471.36</v>
      </c>
      <c r="O158" s="7">
        <f t="shared" si="90"/>
        <v>3431.5600000000004</v>
      </c>
      <c r="P158" s="7"/>
      <c r="Q158" s="7">
        <f t="shared" si="91"/>
        <v>10285</v>
      </c>
      <c r="R158" s="7"/>
      <c r="S158" s="7">
        <f t="shared" si="92"/>
        <v>4488.62</v>
      </c>
      <c r="T158" s="7">
        <f t="shared" si="93"/>
        <v>7424.5599999999995</v>
      </c>
      <c r="U158" s="37">
        <v>43911.38</v>
      </c>
      <c r="V158" s="44"/>
      <c r="W158" s="44"/>
    </row>
    <row r="159" spans="1:23" s="9" customFormat="1" ht="12">
      <c r="A159" s="38" t="s">
        <v>111</v>
      </c>
      <c r="B159" s="16"/>
      <c r="C159" s="16"/>
      <c r="D159" s="14"/>
      <c r="E159" s="14"/>
      <c r="F159" s="14"/>
      <c r="G159" s="14"/>
      <c r="H159" s="8"/>
      <c r="I159" s="8"/>
      <c r="J159" s="8"/>
      <c r="K159" s="8"/>
      <c r="L159" s="8"/>
      <c r="M159" s="8"/>
      <c r="N159" s="8"/>
      <c r="O159" s="8"/>
      <c r="P159" s="8"/>
      <c r="Q159" s="8"/>
      <c r="R159" s="8"/>
      <c r="S159" s="8"/>
      <c r="T159" s="8"/>
      <c r="U159" s="39"/>
      <c r="V159" s="44"/>
      <c r="W159" s="44"/>
    </row>
    <row r="160" spans="1:23" s="9" customFormat="1" ht="12">
      <c r="A160" s="36">
        <f>A158+1</f>
        <v>89</v>
      </c>
      <c r="B160" s="27" t="s">
        <v>33</v>
      </c>
      <c r="C160" s="27" t="s">
        <v>22</v>
      </c>
      <c r="D160" s="26" t="s">
        <v>181</v>
      </c>
      <c r="E160" s="26" t="s">
        <v>157</v>
      </c>
      <c r="F160" s="28">
        <v>44197</v>
      </c>
      <c r="G160" s="28">
        <v>44377</v>
      </c>
      <c r="H160" s="7">
        <v>45000</v>
      </c>
      <c r="I160" s="7">
        <v>969.81</v>
      </c>
      <c r="J160" s="7"/>
      <c r="K160" s="7">
        <v>1291.5</v>
      </c>
      <c r="L160" s="7">
        <f t="shared" ref="L160" si="94">H160*7.1%</f>
        <v>3194.9999999999995</v>
      </c>
      <c r="M160" s="7">
        <f t="shared" ref="M160" si="95">H160*1.15%</f>
        <v>517.5</v>
      </c>
      <c r="N160" s="7">
        <v>1368</v>
      </c>
      <c r="O160" s="7">
        <f t="shared" ref="O160" si="96">H160*7.09%</f>
        <v>3190.5</v>
      </c>
      <c r="P160" s="7">
        <v>1190.1199999999999</v>
      </c>
      <c r="Q160" s="7">
        <f>K160+L160+M160+N160+O160</f>
        <v>9562.5</v>
      </c>
      <c r="R160" s="7"/>
      <c r="S160" s="7">
        <f>+K160+N160+P160+R160+I160+J160</f>
        <v>4819.43</v>
      </c>
      <c r="T160" s="7">
        <f t="shared" ref="T160" si="97">+O160+M160+L160</f>
        <v>6903</v>
      </c>
      <c r="U160" s="37">
        <v>40180.57</v>
      </c>
      <c r="V160" s="44"/>
      <c r="W160" s="44"/>
    </row>
    <row r="161" spans="1:23" s="9" customFormat="1" ht="12">
      <c r="A161" s="29"/>
      <c r="B161" s="30"/>
      <c r="C161" s="30"/>
      <c r="D161" s="57" t="s">
        <v>188</v>
      </c>
      <c r="E161" s="57"/>
      <c r="F161" s="57"/>
      <c r="G161" s="57"/>
      <c r="H161" s="19">
        <f t="shared" ref="H161:U161" si="98">SUM(H16:H160)</f>
        <v>6554483.3700000001</v>
      </c>
      <c r="I161" s="19">
        <f t="shared" si="98"/>
        <v>588143.1399999999</v>
      </c>
      <c r="J161" s="19">
        <f t="shared" si="98"/>
        <v>0</v>
      </c>
      <c r="K161" s="19">
        <f t="shared" si="98"/>
        <v>188113.68000000005</v>
      </c>
      <c r="L161" s="19">
        <f t="shared" si="98"/>
        <v>465368.31926999998</v>
      </c>
      <c r="M161" s="19">
        <f t="shared" si="98"/>
        <v>59519.783754999946</v>
      </c>
      <c r="N161" s="19">
        <f t="shared" si="98"/>
        <v>199256.29</v>
      </c>
      <c r="O161" s="19">
        <f t="shared" si="98"/>
        <v>464712.870933</v>
      </c>
      <c r="P161" s="19">
        <f t="shared" si="98"/>
        <v>16661.679999999997</v>
      </c>
      <c r="Q161" s="19">
        <f t="shared" si="98"/>
        <v>1376970.9439579998</v>
      </c>
      <c r="R161" s="19">
        <f t="shared" si="98"/>
        <v>28648.36</v>
      </c>
      <c r="S161" s="19">
        <f t="shared" si="98"/>
        <v>1020823.1499999998</v>
      </c>
      <c r="T161" s="19">
        <f t="shared" si="98"/>
        <v>989600.97395799914</v>
      </c>
      <c r="U161" s="19">
        <f t="shared" si="98"/>
        <v>5533660.2199999988</v>
      </c>
      <c r="V161" s="44"/>
      <c r="W161" s="44"/>
    </row>
    <row r="167" spans="1:23" ht="15">
      <c r="H167"/>
      <c r="I167"/>
      <c r="J167"/>
      <c r="K167" s="45"/>
    </row>
    <row r="168" spans="1:23" ht="15">
      <c r="H168"/>
      <c r="I168"/>
      <c r="J168"/>
      <c r="K168" s="45"/>
    </row>
    <row r="169" spans="1:23" ht="15">
      <c r="H169"/>
      <c r="I169"/>
      <c r="J169"/>
      <c r="K169" s="45"/>
    </row>
    <row r="170" spans="1:23" ht="15">
      <c r="H170"/>
      <c r="I170"/>
      <c r="J170"/>
      <c r="K170" s="45"/>
    </row>
    <row r="171" spans="1:23" ht="15">
      <c r="H171"/>
      <c r="I171"/>
      <c r="J171"/>
      <c r="K171" s="45"/>
    </row>
    <row r="172" spans="1:23" ht="15">
      <c r="H172"/>
      <c r="I172"/>
      <c r="J172"/>
      <c r="K172" s="45"/>
    </row>
    <row r="173" spans="1:23" ht="15">
      <c r="H173"/>
      <c r="I173"/>
      <c r="J173"/>
      <c r="K173" s="45"/>
    </row>
    <row r="174" spans="1:23" ht="15">
      <c r="H174"/>
      <c r="I174"/>
      <c r="J174"/>
      <c r="K174" s="45"/>
    </row>
  </sheetData>
  <sortState ref="B111:U115">
    <sortCondition ref="B111:B115"/>
  </sortState>
  <mergeCells count="29">
    <mergeCell ref="A150:C150"/>
    <mergeCell ref="A155:C155"/>
    <mergeCell ref="D161:G161"/>
    <mergeCell ref="S14:S15"/>
    <mergeCell ref="T14:T15"/>
    <mergeCell ref="A110:C110"/>
    <mergeCell ref="A121:C121"/>
    <mergeCell ref="A128:C128"/>
    <mergeCell ref="A141:C141"/>
    <mergeCell ref="I13:I15"/>
    <mergeCell ref="J13:J15"/>
    <mergeCell ref="K13:Q13"/>
    <mergeCell ref="S13:T13"/>
    <mergeCell ref="A10:U10"/>
    <mergeCell ref="A11:U11"/>
    <mergeCell ref="S12:T12"/>
    <mergeCell ref="A13:A15"/>
    <mergeCell ref="B13:B15"/>
    <mergeCell ref="C13:C15"/>
    <mergeCell ref="D13:D15"/>
    <mergeCell ref="E13:E15"/>
    <mergeCell ref="F13:G14"/>
    <mergeCell ref="H13:H15"/>
    <mergeCell ref="U13:U15"/>
    <mergeCell ref="K14:L14"/>
    <mergeCell ref="N14:O14"/>
    <mergeCell ref="P14:P15"/>
    <mergeCell ref="Q14:Q15"/>
    <mergeCell ref="R14:R15"/>
  </mergeCells>
  <conditionalFormatting sqref="B110">
    <cfRule type="duplicateValues" dxfId="6" priority="7"/>
  </conditionalFormatting>
  <conditionalFormatting sqref="B121">
    <cfRule type="duplicateValues" dxfId="5" priority="6"/>
  </conditionalFormatting>
  <conditionalFormatting sqref="B128">
    <cfRule type="duplicateValues" dxfId="4" priority="5"/>
  </conditionalFormatting>
  <conditionalFormatting sqref="B141">
    <cfRule type="duplicateValues" dxfId="3" priority="4"/>
  </conditionalFormatting>
  <conditionalFormatting sqref="B150">
    <cfRule type="duplicateValues" dxfId="2" priority="3"/>
  </conditionalFormatting>
  <conditionalFormatting sqref="B155">
    <cfRule type="duplicateValues" dxfId="1" priority="2"/>
  </conditionalFormatting>
  <conditionalFormatting sqref="B161">
    <cfRule type="duplicateValues" dxfId="0" priority="1"/>
  </conditionalFormatting>
  <pageMargins left="0.51181102362204722" right="0.51181102362204722" top="0.35433070866141736" bottom="0.35433070866141736" header="0.31496062992125984" footer="0.31496062992125984"/>
  <pageSetup paperSize="5" scale="56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8:A9"/>
  <sheetViews>
    <sheetView workbookViewId="0">
      <selection activeCell="P14" sqref="P14"/>
    </sheetView>
  </sheetViews>
  <sheetFormatPr baseColWidth="10" defaultRowHeight="15"/>
  <sheetData>
    <row r="8" ht="15" customHeight="1"/>
    <row r="9" ht="15" customHeight="1"/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Contrat en cargos carrera</vt:lpstr>
      <vt:lpstr>Hoja1</vt:lpstr>
      <vt:lpstr>'Contrat en cargos carrera'!Títulos_a_imprimir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Mayra Lara</dc:creator>
  <cp:lastModifiedBy>Glenys Margarita Delgado De Ferreira</cp:lastModifiedBy>
  <cp:lastPrinted>2021-07-29T14:50:11Z</cp:lastPrinted>
  <dcterms:created xsi:type="dcterms:W3CDTF">2021-06-24T16:51:20Z</dcterms:created>
  <dcterms:modified xsi:type="dcterms:W3CDTF">2021-09-06T20:49:56Z</dcterms:modified>
</cp:coreProperties>
</file>